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Andrijana\Documents\_______DOKUMENTI 2023\Financijski plan 2023\FP 2023-2024 za slanje\"/>
    </mc:Choice>
  </mc:AlternateContent>
  <xr:revisionPtr revIDLastSave="0" documentId="13_ncr:1_{73E87E28-F6C1-439B-87E6-513A957A1DB1}" xr6:coauthVersionLast="36" xr6:coauthVersionMax="36" xr10:uidLastSave="{00000000-0000-0000-0000-000000000000}"/>
  <bookViews>
    <workbookView xWindow="0" yWindow="0" windowWidth="12120" windowHeight="11025" xr2:uid="{00000000-000D-0000-FFFF-FFFF00000000}"/>
  </bookViews>
  <sheets>
    <sheet name="Naslovnica" sheetId="8" r:id="rId1"/>
    <sheet name="SAŽETAK" sheetId="1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  <sheet name="KONTROLE" sheetId="9" state="hidden" r:id="rId7"/>
  </sheets>
  <definedNames>
    <definedName name="_xlnm._FilterDatabase" localSheetId="2" hidden="1">' Račun prihoda i rashoda'!$A$39:$D$85</definedName>
    <definedName name="_xlnm._FilterDatabase" localSheetId="5" hidden="1">'POSEBNI DIO'!$A$5:$D$86</definedName>
    <definedName name="_xlnm.Print_Area" localSheetId="2">' Račun prihoda i rashoda'!$A$1:$O$85</definedName>
    <definedName name="_xlnm.Print_Area" localSheetId="0">Naslovnica!$A$2:$H$7</definedName>
    <definedName name="_xlnm.Print_Area" localSheetId="5">'POSEBNI DIO'!$A$1:$O$86</definedName>
    <definedName name="_xlnm.Print_Titles" localSheetId="2">' Račun prihoda i rashoda'!$1:$6</definedName>
    <definedName name="_xlnm.Print_Titles" localSheetId="5">'POSEBNI DIO'!$1:$6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7" l="1"/>
  <c r="L50" i="7"/>
  <c r="K48" i="7"/>
  <c r="J50" i="7"/>
  <c r="G48" i="7"/>
  <c r="M48" i="7"/>
  <c r="J48" i="7"/>
  <c r="L48" i="7"/>
  <c r="N48" i="7"/>
  <c r="G50" i="7"/>
  <c r="K50" i="7"/>
  <c r="M50" i="7"/>
  <c r="F85" i="3"/>
  <c r="F48" i="3"/>
  <c r="F75" i="7"/>
  <c r="F74" i="7" s="1"/>
  <c r="F72" i="7"/>
  <c r="F71" i="7" s="1"/>
  <c r="G75" i="7"/>
  <c r="G74" i="7" s="1"/>
  <c r="G72" i="7"/>
  <c r="G71" i="7" s="1"/>
  <c r="G70" i="7" s="1"/>
  <c r="F50" i="7"/>
  <c r="F48" i="7"/>
  <c r="L75" i="7"/>
  <c r="L74" i="7" s="1"/>
  <c r="K75" i="7"/>
  <c r="K74" i="7" s="1"/>
  <c r="L72" i="7"/>
  <c r="L71" i="7" s="1"/>
  <c r="K72" i="7"/>
  <c r="K71" i="7" s="1"/>
  <c r="O29" i="3"/>
  <c r="O28" i="3" s="1"/>
  <c r="O20" i="3"/>
  <c r="L11" i="9"/>
  <c r="O17" i="3"/>
  <c r="N20" i="3"/>
  <c r="K11" i="9"/>
  <c r="M48" i="3"/>
  <c r="O48" i="3"/>
  <c r="N48" i="3"/>
  <c r="O23" i="3"/>
  <c r="K23" i="3"/>
  <c r="O75" i="7"/>
  <c r="O74" i="7" s="1"/>
  <c r="N75" i="7"/>
  <c r="N74" i="7" s="1"/>
  <c r="J75" i="7"/>
  <c r="J74" i="7" s="1"/>
  <c r="M75" i="7"/>
  <c r="M74" i="7" s="1"/>
  <c r="O72" i="7"/>
  <c r="O71" i="7" s="1"/>
  <c r="J72" i="7"/>
  <c r="J71" i="7" s="1"/>
  <c r="N72" i="7"/>
  <c r="N71" i="7" s="1"/>
  <c r="M72" i="7"/>
  <c r="M71" i="7" s="1"/>
  <c r="O12" i="3"/>
  <c r="N15" i="3"/>
  <c r="M23" i="3"/>
  <c r="M20" i="3"/>
  <c r="J11" i="9"/>
  <c r="M15" i="3"/>
  <c r="L20" i="3"/>
  <c r="I11" i="9"/>
  <c r="K29" i="3"/>
  <c r="K28" i="3" s="1"/>
  <c r="K17" i="3"/>
  <c r="L32" i="3"/>
  <c r="L31" i="3" s="1"/>
  <c r="O32" i="3"/>
  <c r="O31" i="3" s="1"/>
  <c r="N32" i="3"/>
  <c r="N31" i="3" s="1"/>
  <c r="M32" i="3"/>
  <c r="M31" i="3" s="1"/>
  <c r="K32" i="3"/>
  <c r="K31" i="3" s="1"/>
  <c r="J32" i="3"/>
  <c r="J31" i="3" s="1"/>
  <c r="M29" i="3"/>
  <c r="M28" i="3" s="1"/>
  <c r="J29" i="3"/>
  <c r="J28" i="3" s="1"/>
  <c r="N29" i="3"/>
  <c r="N28" i="3" s="1"/>
  <c r="L29" i="3"/>
  <c r="L28" i="3" s="1"/>
  <c r="J23" i="3"/>
  <c r="J20" i="3"/>
  <c r="K20" i="3"/>
  <c r="J17" i="3"/>
  <c r="M17" i="3"/>
  <c r="L17" i="3"/>
  <c r="O15" i="3"/>
  <c r="K15" i="3"/>
  <c r="J15" i="3"/>
  <c r="L15" i="3"/>
  <c r="J12" i="3"/>
  <c r="O68" i="7"/>
  <c r="O67" i="7" s="1"/>
  <c r="O66" i="7" s="1"/>
  <c r="M68" i="7"/>
  <c r="M67" i="7" s="1"/>
  <c r="M66" i="7" s="1"/>
  <c r="G68" i="7"/>
  <c r="G67" i="7" s="1"/>
  <c r="G66" i="7" s="1"/>
  <c r="G59" i="3"/>
  <c r="L85" i="7"/>
  <c r="L84" i="7" s="1"/>
  <c r="L83" i="7" s="1"/>
  <c r="L82" i="7" s="1"/>
  <c r="N80" i="7"/>
  <c r="N79" i="7" s="1"/>
  <c r="N78" i="7" s="1"/>
  <c r="N77" i="7" s="1"/>
  <c r="L80" i="7"/>
  <c r="L79" i="7" s="1"/>
  <c r="L78" i="7" s="1"/>
  <c r="L77" i="7" s="1"/>
  <c r="J80" i="7"/>
  <c r="J79" i="7" s="1"/>
  <c r="J78" i="7" s="1"/>
  <c r="J77" i="7" s="1"/>
  <c r="N68" i="7"/>
  <c r="N67" i="7" s="1"/>
  <c r="N66" i="7" s="1"/>
  <c r="L68" i="7"/>
  <c r="L67" i="7" s="1"/>
  <c r="L66" i="7" s="1"/>
  <c r="J68" i="7"/>
  <c r="J67" i="7" s="1"/>
  <c r="J66" i="7" s="1"/>
  <c r="J45" i="7"/>
  <c r="N59" i="3"/>
  <c r="L33" i="7"/>
  <c r="F47" i="7" l="1"/>
  <c r="K12" i="3"/>
  <c r="K11" i="3" s="1"/>
  <c r="L12" i="3"/>
  <c r="M12" i="3"/>
  <c r="N12" i="3"/>
  <c r="N17" i="3"/>
  <c r="H11" i="9"/>
  <c r="G11" i="9"/>
  <c r="N47" i="7"/>
  <c r="M47" i="7"/>
  <c r="K47" i="7"/>
  <c r="J47" i="7"/>
  <c r="G47" i="7"/>
  <c r="L47" i="7"/>
  <c r="L59" i="7"/>
  <c r="L58" i="7" s="1"/>
  <c r="L10" i="7"/>
  <c r="L9" i="7" s="1"/>
  <c r="L8" i="7" s="1"/>
  <c r="L63" i="7"/>
  <c r="L62" i="7" s="1"/>
  <c r="N63" i="7"/>
  <c r="N62" i="7" s="1"/>
  <c r="L22" i="7"/>
  <c r="L21" i="7" s="1"/>
  <c r="N10" i="7"/>
  <c r="N9" i="7" s="1"/>
  <c r="N8" i="7" s="1"/>
  <c r="G85" i="7"/>
  <c r="G84" i="7" s="1"/>
  <c r="G83" i="7" s="1"/>
  <c r="G82" i="7" s="1"/>
  <c r="O85" i="7"/>
  <c r="O84" i="7" s="1"/>
  <c r="O83" i="7" s="1"/>
  <c r="O82" i="7" s="1"/>
  <c r="N22" i="7"/>
  <c r="N21" i="7" s="1"/>
  <c r="L54" i="7"/>
  <c r="L53" i="7" s="1"/>
  <c r="L52" i="7" s="1"/>
  <c r="N15" i="7"/>
  <c r="N14" i="7" s="1"/>
  <c r="N13" i="7" s="1"/>
  <c r="N42" i="7"/>
  <c r="G45" i="3"/>
  <c r="G54" i="3"/>
  <c r="O54" i="3"/>
  <c r="K63" i="7"/>
  <c r="K62" i="7" s="1"/>
  <c r="J85" i="7"/>
  <c r="J84" i="7" s="1"/>
  <c r="J83" i="7" s="1"/>
  <c r="J82" i="7" s="1"/>
  <c r="L15" i="7"/>
  <c r="L14" i="7" s="1"/>
  <c r="L13" i="7" s="1"/>
  <c r="L45" i="7"/>
  <c r="G80" i="7"/>
  <c r="G79" i="7" s="1"/>
  <c r="G78" i="7" s="1"/>
  <c r="G77" i="7" s="1"/>
  <c r="M42" i="7"/>
  <c r="N54" i="7"/>
  <c r="N53" i="7" s="1"/>
  <c r="N52" i="7" s="1"/>
  <c r="M10" i="7"/>
  <c r="M9" i="7" s="1"/>
  <c r="M8" i="7" s="1"/>
  <c r="K42" i="7"/>
  <c r="J33" i="7"/>
  <c r="N85" i="7"/>
  <c r="N84" i="7" s="1"/>
  <c r="N83" i="7" s="1"/>
  <c r="N82" i="7" s="1"/>
  <c r="M45" i="7"/>
  <c r="K59" i="7"/>
  <c r="K58" i="7" s="1"/>
  <c r="K80" i="7"/>
  <c r="K79" i="7" s="1"/>
  <c r="K78" i="7" s="1"/>
  <c r="K77" i="7" s="1"/>
  <c r="N26" i="7"/>
  <c r="N25" i="7" s="1"/>
  <c r="N45" i="7"/>
  <c r="N33" i="7"/>
  <c r="K59" i="3"/>
  <c r="M80" i="7"/>
  <c r="M79" i="7" s="1"/>
  <c r="M78" i="7" s="1"/>
  <c r="M77" i="7" s="1"/>
  <c r="G26" i="7"/>
  <c r="G25" i="7" s="1"/>
  <c r="N30" i="7"/>
  <c r="G33" i="7"/>
  <c r="K45" i="7"/>
  <c r="J59" i="7"/>
  <c r="J58" i="7" s="1"/>
  <c r="N37" i="7"/>
  <c r="N36" i="7" s="1"/>
  <c r="G10" i="7"/>
  <c r="G9" i="7" s="1"/>
  <c r="G8" i="7" s="1"/>
  <c r="J30" i="7"/>
  <c r="J59" i="3"/>
  <c r="J54" i="7"/>
  <c r="J53" i="7" s="1"/>
  <c r="J52" i="7" s="1"/>
  <c r="K37" i="7"/>
  <c r="K36" i="7" s="1"/>
  <c r="M63" i="7"/>
  <c r="M62" i="7" s="1"/>
  <c r="K68" i="7"/>
  <c r="K67" i="7" s="1"/>
  <c r="K66" i="7" s="1"/>
  <c r="L42" i="7"/>
  <c r="O80" i="7"/>
  <c r="O79" i="7" s="1"/>
  <c r="O78" i="7" s="1"/>
  <c r="O77" i="7" s="1"/>
  <c r="N59" i="7"/>
  <c r="N58" i="7" s="1"/>
  <c r="O45" i="3"/>
  <c r="L30" i="7"/>
  <c r="L29" i="7" s="1"/>
  <c r="J37" i="7"/>
  <c r="J36" i="7" s="1"/>
  <c r="L37" i="7"/>
  <c r="L36" i="7" s="1"/>
  <c r="L59" i="3"/>
  <c r="G68" i="3"/>
  <c r="M59" i="3"/>
  <c r="M59" i="7"/>
  <c r="M58" i="7" s="1"/>
  <c r="O59" i="3"/>
  <c r="O60" i="3"/>
  <c r="K57" i="3"/>
  <c r="F70" i="7"/>
  <c r="G48" i="3"/>
  <c r="L70" i="7"/>
  <c r="N23" i="3"/>
  <c r="L23" i="3"/>
  <c r="J11" i="3"/>
  <c r="J70" i="7"/>
  <c r="K70" i="7"/>
  <c r="O70" i="7"/>
  <c r="M70" i="7"/>
  <c r="N70" i="7"/>
  <c r="O11" i="3"/>
  <c r="M11" i="3"/>
  <c r="M54" i="3"/>
  <c r="M85" i="3"/>
  <c r="K85" i="3"/>
  <c r="K79" i="3"/>
  <c r="O73" i="3"/>
  <c r="M73" i="3"/>
  <c r="K73" i="3"/>
  <c r="O68" i="3"/>
  <c r="O67" i="3" s="1"/>
  <c r="M68" i="3"/>
  <c r="K68" i="3"/>
  <c r="K67" i="3" s="1"/>
  <c r="O63" i="3"/>
  <c r="M63" i="3"/>
  <c r="K63" i="3"/>
  <c r="M60" i="3"/>
  <c r="K60" i="3"/>
  <c r="O53" i="3"/>
  <c r="M53" i="3"/>
  <c r="K53" i="3"/>
  <c r="O52" i="3"/>
  <c r="L16" i="9" s="1"/>
  <c r="M52" i="3"/>
  <c r="J16" i="9" s="1"/>
  <c r="K52" i="3"/>
  <c r="H16" i="9" s="1"/>
  <c r="G52" i="3"/>
  <c r="D16" i="9" s="1"/>
  <c r="O46" i="3"/>
  <c r="M46" i="3"/>
  <c r="K46" i="3"/>
  <c r="L12" i="9"/>
  <c r="K12" i="9"/>
  <c r="J12" i="9"/>
  <c r="I12" i="9"/>
  <c r="H12" i="9"/>
  <c r="G12" i="9"/>
  <c r="L10" i="9"/>
  <c r="K10" i="9"/>
  <c r="J10" i="9"/>
  <c r="I10" i="9"/>
  <c r="H10" i="9"/>
  <c r="G10" i="9"/>
  <c r="L9" i="9"/>
  <c r="K9" i="9"/>
  <c r="J9" i="9"/>
  <c r="J27" i="9" s="1"/>
  <c r="I9" i="9"/>
  <c r="H9" i="9"/>
  <c r="G9" i="9"/>
  <c r="L8" i="9"/>
  <c r="K8" i="9"/>
  <c r="J8" i="9"/>
  <c r="I8" i="9"/>
  <c r="H8" i="9"/>
  <c r="G8" i="9"/>
  <c r="L7" i="9"/>
  <c r="K7" i="9"/>
  <c r="J7" i="9"/>
  <c r="I7" i="9"/>
  <c r="H7" i="9"/>
  <c r="G7" i="9"/>
  <c r="L6" i="9"/>
  <c r="K6" i="9"/>
  <c r="J6" i="9"/>
  <c r="I6" i="9"/>
  <c r="H6" i="9"/>
  <c r="G6" i="9"/>
  <c r="L5" i="9"/>
  <c r="K5" i="9"/>
  <c r="J5" i="9"/>
  <c r="I5" i="9"/>
  <c r="H5" i="9"/>
  <c r="G5" i="9"/>
  <c r="C7" i="9"/>
  <c r="C12" i="9"/>
  <c r="C8" i="9"/>
  <c r="C6" i="9"/>
  <c r="C5" i="9"/>
  <c r="G22" i="3"/>
  <c r="F20" i="3"/>
  <c r="C11" i="9"/>
  <c r="F17" i="3"/>
  <c r="C9" i="9"/>
  <c r="G73" i="3"/>
  <c r="G60" i="3"/>
  <c r="L7" i="7" l="1"/>
  <c r="N11" i="3"/>
  <c r="L11" i="3"/>
  <c r="F26" i="7"/>
  <c r="F25" i="7" s="1"/>
  <c r="F57" i="3"/>
  <c r="L57" i="7"/>
  <c r="M85" i="7"/>
  <c r="M84" i="7" s="1"/>
  <c r="M83" i="7" s="1"/>
  <c r="M82" i="7" s="1"/>
  <c r="M84" i="3"/>
  <c r="J20" i="9" s="1"/>
  <c r="J29" i="9" s="1"/>
  <c r="M51" i="3"/>
  <c r="O84" i="3"/>
  <c r="L20" i="9" s="1"/>
  <c r="L29" i="9" s="1"/>
  <c r="K57" i="7"/>
  <c r="L41" i="7"/>
  <c r="M37" i="7"/>
  <c r="M36" i="7" s="1"/>
  <c r="N41" i="7"/>
  <c r="N35" i="7" s="1"/>
  <c r="N57" i="7"/>
  <c r="K44" i="3"/>
  <c r="H17" i="9" s="1"/>
  <c r="H26" i="9" s="1"/>
  <c r="M79" i="3"/>
  <c r="G37" i="7"/>
  <c r="G36" i="7" s="1"/>
  <c r="K85" i="7"/>
  <c r="K84" i="7" s="1"/>
  <c r="K83" i="7" s="1"/>
  <c r="K82" i="7" s="1"/>
  <c r="K41" i="7"/>
  <c r="K35" i="7" s="1"/>
  <c r="J29" i="7"/>
  <c r="J63" i="7"/>
  <c r="J62" i="7" s="1"/>
  <c r="J57" i="7" s="1"/>
  <c r="O37" i="7"/>
  <c r="O36" i="7" s="1"/>
  <c r="K84" i="3"/>
  <c r="H20" i="9" s="1"/>
  <c r="H29" i="9" s="1"/>
  <c r="K30" i="7"/>
  <c r="M41" i="7"/>
  <c r="O26" i="7"/>
  <c r="O25" i="7" s="1"/>
  <c r="M57" i="3"/>
  <c r="J21" i="9" s="1"/>
  <c r="J30" i="9" s="1"/>
  <c r="M26" i="7"/>
  <c r="M25" i="7" s="1"/>
  <c r="K10" i="7"/>
  <c r="K9" i="7" s="1"/>
  <c r="K8" i="7" s="1"/>
  <c r="K51" i="3"/>
  <c r="N7" i="7"/>
  <c r="G15" i="7"/>
  <c r="G14" i="7" s="1"/>
  <c r="G13" i="7" s="1"/>
  <c r="G7" i="7" s="1"/>
  <c r="M44" i="3"/>
  <c r="O15" i="7"/>
  <c r="O14" i="7" s="1"/>
  <c r="O13" i="7" s="1"/>
  <c r="L35" i="7"/>
  <c r="M33" i="7"/>
  <c r="M57" i="7"/>
  <c r="N29" i="7"/>
  <c r="N20" i="7" s="1"/>
  <c r="G45" i="7"/>
  <c r="O54" i="7"/>
  <c r="O53" i="7" s="1"/>
  <c r="O52" i="7" s="1"/>
  <c r="O33" i="7"/>
  <c r="L26" i="7"/>
  <c r="L25" i="7" s="1"/>
  <c r="L20" i="7" s="1"/>
  <c r="L48" i="3"/>
  <c r="O10" i="7"/>
  <c r="O9" i="7" s="1"/>
  <c r="O8" i="7" s="1"/>
  <c r="O42" i="7"/>
  <c r="K26" i="7"/>
  <c r="K25" i="7" s="1"/>
  <c r="K48" i="3"/>
  <c r="H21" i="9" s="1"/>
  <c r="H30" i="9" s="1"/>
  <c r="G59" i="7"/>
  <c r="G58" i="7" s="1"/>
  <c r="O51" i="3"/>
  <c r="G42" i="7"/>
  <c r="G63" i="7"/>
  <c r="G62" i="7" s="1"/>
  <c r="G54" i="7"/>
  <c r="G53" i="7" s="1"/>
  <c r="G52" i="7" s="1"/>
  <c r="O50" i="3"/>
  <c r="J22" i="7"/>
  <c r="J21" i="7" s="1"/>
  <c r="J42" i="7"/>
  <c r="J41" i="7" s="1"/>
  <c r="J35" i="7" s="1"/>
  <c r="J26" i="7"/>
  <c r="J25" i="7" s="1"/>
  <c r="J48" i="3"/>
  <c r="K58" i="3"/>
  <c r="O79" i="3"/>
  <c r="O45" i="7"/>
  <c r="G30" i="7"/>
  <c r="G29" i="7" s="1"/>
  <c r="K33" i="7"/>
  <c r="G22" i="7"/>
  <c r="G21" i="7" s="1"/>
  <c r="J10" i="7"/>
  <c r="J9" i="7" s="1"/>
  <c r="J8" i="7" s="1"/>
  <c r="G67" i="3"/>
  <c r="H4" i="9"/>
  <c r="O58" i="3"/>
  <c r="J17" i="9"/>
  <c r="J26" i="9" s="1"/>
  <c r="L18" i="9"/>
  <c r="L27" i="9" s="1"/>
  <c r="M67" i="3"/>
  <c r="L4" i="9"/>
  <c r="K4" i="9"/>
  <c r="G4" i="9"/>
  <c r="G79" i="3"/>
  <c r="C10" i="9"/>
  <c r="G19" i="3"/>
  <c r="C21" i="9"/>
  <c r="G63" i="3"/>
  <c r="G58" i="3" s="1"/>
  <c r="G53" i="3"/>
  <c r="H25" i="9"/>
  <c r="L85" i="3"/>
  <c r="J85" i="3"/>
  <c r="M58" i="3"/>
  <c r="N85" i="3"/>
  <c r="J25" i="9"/>
  <c r="H15" i="9"/>
  <c r="I4" i="9"/>
  <c r="L25" i="9"/>
  <c r="J4" i="9"/>
  <c r="M35" i="7" l="1"/>
  <c r="K55" i="3"/>
  <c r="G41" i="7"/>
  <c r="G35" i="7" s="1"/>
  <c r="G20" i="7"/>
  <c r="K29" i="7"/>
  <c r="J15" i="9"/>
  <c r="J24" i="9" s="1"/>
  <c r="N19" i="7"/>
  <c r="L15" i="9"/>
  <c r="L24" i="9" s="1"/>
  <c r="O7" i="7"/>
  <c r="L19" i="7"/>
  <c r="J20" i="7"/>
  <c r="J19" i="7" s="1"/>
  <c r="G57" i="7"/>
  <c r="G44" i="3"/>
  <c r="D17" i="9" s="1"/>
  <c r="G41" i="3"/>
  <c r="G55" i="3"/>
  <c r="O22" i="7"/>
  <c r="O21" i="7" s="1"/>
  <c r="O55" i="3"/>
  <c r="O30" i="7"/>
  <c r="O29" i="7" s="1"/>
  <c r="M30" i="7"/>
  <c r="M29" i="7" s="1"/>
  <c r="M55" i="3"/>
  <c r="K50" i="3"/>
  <c r="K22" i="7"/>
  <c r="K21" i="7" s="1"/>
  <c r="K20" i="7" s="1"/>
  <c r="O63" i="7"/>
  <c r="O62" i="7" s="1"/>
  <c r="O44" i="3"/>
  <c r="L17" i="9" s="1"/>
  <c r="L26" i="9" s="1"/>
  <c r="M54" i="7"/>
  <c r="M53" i="7" s="1"/>
  <c r="M52" i="7" s="1"/>
  <c r="M41" i="3"/>
  <c r="O59" i="7"/>
  <c r="O58" i="7" s="1"/>
  <c r="O41" i="3"/>
  <c r="M22" i="7"/>
  <c r="M21" i="7" s="1"/>
  <c r="M50" i="3"/>
  <c r="M15" i="7"/>
  <c r="M14" i="7" s="1"/>
  <c r="M13" i="7" s="1"/>
  <c r="M7" i="7" s="1"/>
  <c r="M45" i="3"/>
  <c r="J18" i="9" s="1"/>
  <c r="O41" i="7"/>
  <c r="K54" i="7"/>
  <c r="K53" i="7" s="1"/>
  <c r="K52" i="7" s="1"/>
  <c r="K41" i="3"/>
  <c r="D18" i="9"/>
  <c r="G50" i="3"/>
  <c r="G46" i="3"/>
  <c r="G85" i="3"/>
  <c r="G57" i="3"/>
  <c r="H24" i="9"/>
  <c r="G19" i="7" l="1"/>
  <c r="D14" i="9"/>
  <c r="O20" i="7"/>
  <c r="M49" i="3"/>
  <c r="K19" i="7"/>
  <c r="G40" i="3"/>
  <c r="O57" i="7"/>
  <c r="H14" i="9"/>
  <c r="H23" i="9" s="1"/>
  <c r="O40" i="3"/>
  <c r="L14" i="9"/>
  <c r="L23" i="9" s="1"/>
  <c r="M40" i="3"/>
  <c r="J14" i="9"/>
  <c r="J23" i="9" s="1"/>
  <c r="M20" i="7"/>
  <c r="M19" i="7" s="1"/>
  <c r="D21" i="9"/>
  <c r="M39" i="3" l="1"/>
  <c r="N46" i="3"/>
  <c r="L46" i="3"/>
  <c r="J46" i="3"/>
  <c r="F52" i="3"/>
  <c r="C16" i="9" s="1"/>
  <c r="O30" i="1"/>
  <c r="O33" i="1" s="1"/>
  <c r="M30" i="1"/>
  <c r="K30" i="1"/>
  <c r="K33" i="1" s="1"/>
  <c r="F30" i="1"/>
  <c r="F33" i="1" s="1"/>
  <c r="M33" i="1"/>
  <c r="O11" i="1"/>
  <c r="M11" i="1"/>
  <c r="K11" i="1"/>
  <c r="N30" i="1"/>
  <c r="N33" i="1" s="1"/>
  <c r="J30" i="1"/>
  <c r="J33" i="1" s="1"/>
  <c r="G33" i="3"/>
  <c r="F32" i="3"/>
  <c r="F31" i="3" s="1"/>
  <c r="G32" i="3" l="1"/>
  <c r="G31" i="3" s="1"/>
  <c r="D12" i="9"/>
  <c r="D30" i="9" s="1"/>
  <c r="L30" i="1"/>
  <c r="L33" i="1" s="1"/>
  <c r="M13" i="1"/>
  <c r="G30" i="1"/>
  <c r="G33" i="1" s="1"/>
  <c r="C4" i="9" l="1"/>
  <c r="C25" i="9"/>
  <c r="C30" i="9"/>
  <c r="A1" i="7"/>
  <c r="A1" i="6"/>
  <c r="A1" i="5"/>
  <c r="N11" i="1"/>
  <c r="O10" i="1"/>
  <c r="O9" i="1" s="1"/>
  <c r="L11" i="1"/>
  <c r="J11" i="1"/>
  <c r="G30" i="3"/>
  <c r="G29" i="3" s="1"/>
  <c r="G28" i="3" s="1"/>
  <c r="G11" i="1" s="1"/>
  <c r="G27" i="3"/>
  <c r="D8" i="9" s="1"/>
  <c r="D26" i="9" s="1"/>
  <c r="G26" i="3"/>
  <c r="D7" i="9" s="1"/>
  <c r="D25" i="9" s="1"/>
  <c r="G25" i="3"/>
  <c r="D6" i="9" s="1"/>
  <c r="G24" i="3"/>
  <c r="D5" i="9" s="1"/>
  <c r="G21" i="3"/>
  <c r="G20" i="3" s="1"/>
  <c r="G18" i="3"/>
  <c r="G17" i="3" s="1"/>
  <c r="G16" i="3"/>
  <c r="D11" i="9" s="1"/>
  <c r="G14" i="3"/>
  <c r="G13" i="3"/>
  <c r="D9" i="9" s="1"/>
  <c r="D27" i="9" s="1"/>
  <c r="F29" i="3"/>
  <c r="F28" i="3" s="1"/>
  <c r="F11" i="1" s="1"/>
  <c r="F23" i="3"/>
  <c r="F15" i="3"/>
  <c r="F12" i="3"/>
  <c r="F11" i="3" l="1"/>
  <c r="D23" i="9"/>
  <c r="D10" i="9"/>
  <c r="D4" i="9" s="1"/>
  <c r="K10" i="1"/>
  <c r="K9" i="1" s="1"/>
  <c r="G23" i="3"/>
  <c r="G15" i="3"/>
  <c r="M10" i="1"/>
  <c r="M9" i="1" s="1"/>
  <c r="A1" i="3"/>
  <c r="G12" i="3"/>
  <c r="F10" i="1"/>
  <c r="F9" i="1" s="1"/>
  <c r="N84" i="3"/>
  <c r="K20" i="9" s="1"/>
  <c r="N79" i="3"/>
  <c r="N52" i="3"/>
  <c r="K16" i="9" s="1"/>
  <c r="O90" i="7"/>
  <c r="L35" i="9" s="1"/>
  <c r="N53" i="3"/>
  <c r="N44" i="3"/>
  <c r="O83" i="3"/>
  <c r="N73" i="3"/>
  <c r="N55" i="3"/>
  <c r="N57" i="3"/>
  <c r="K21" i="9" s="1"/>
  <c r="N68" i="3"/>
  <c r="N50" i="3"/>
  <c r="N63" i="3"/>
  <c r="N54" i="3"/>
  <c r="N45" i="3"/>
  <c r="N60" i="3"/>
  <c r="N51" i="3"/>
  <c r="L84" i="3"/>
  <c r="I20" i="9" s="1"/>
  <c r="L79" i="3"/>
  <c r="L52" i="3"/>
  <c r="I16" i="9" s="1"/>
  <c r="M90" i="7"/>
  <c r="J35" i="9" s="1"/>
  <c r="L53" i="3"/>
  <c r="L44" i="3"/>
  <c r="L41" i="3"/>
  <c r="M83" i="3"/>
  <c r="L73" i="3"/>
  <c r="L55" i="3"/>
  <c r="L57" i="3"/>
  <c r="I21" i="9" s="1"/>
  <c r="L68" i="3"/>
  <c r="L63" i="3"/>
  <c r="L54" i="3"/>
  <c r="L45" i="3"/>
  <c r="L60" i="3"/>
  <c r="L51" i="3"/>
  <c r="K83" i="3"/>
  <c r="K90" i="7"/>
  <c r="H35" i="9" s="1"/>
  <c r="J63" i="3"/>
  <c r="G83" i="3"/>
  <c r="D19" i="9" s="1"/>
  <c r="F90" i="7"/>
  <c r="C35" i="9" s="1"/>
  <c r="I17" i="9" l="1"/>
  <c r="I26" i="9" s="1"/>
  <c r="N58" i="3"/>
  <c r="N67" i="3"/>
  <c r="N49" i="3"/>
  <c r="G51" i="3"/>
  <c r="G49" i="3" s="1"/>
  <c r="G39" i="3" s="1"/>
  <c r="G11" i="3"/>
  <c r="G10" i="1" s="1"/>
  <c r="G9" i="1" s="1"/>
  <c r="G84" i="3"/>
  <c r="D20" i="9" s="1"/>
  <c r="D29" i="9" s="1"/>
  <c r="I18" i="9"/>
  <c r="I27" i="9" s="1"/>
  <c r="I25" i="9"/>
  <c r="K15" i="9"/>
  <c r="K18" i="9"/>
  <c r="L40" i="3"/>
  <c r="L19" i="9"/>
  <c r="L50" i="3"/>
  <c r="L49" i="3" s="1"/>
  <c r="M77" i="3"/>
  <c r="M76" i="3" s="1"/>
  <c r="M14" i="1" s="1"/>
  <c r="M12" i="1" s="1"/>
  <c r="M15" i="1" s="1"/>
  <c r="J19" i="9"/>
  <c r="I15" i="9"/>
  <c r="L67" i="3"/>
  <c r="N83" i="3"/>
  <c r="N77" i="3" s="1"/>
  <c r="N76" i="3" s="1"/>
  <c r="K30" i="9"/>
  <c r="K25" i="9"/>
  <c r="I30" i="9"/>
  <c r="H19" i="9"/>
  <c r="K77" i="3"/>
  <c r="K76" i="3" s="1"/>
  <c r="K14" i="1" s="1"/>
  <c r="L58" i="3"/>
  <c r="L83" i="3"/>
  <c r="I19" i="9" s="1"/>
  <c r="I29" i="9"/>
  <c r="N41" i="3"/>
  <c r="K14" i="9" s="1"/>
  <c r="K17" i="9"/>
  <c r="K29" i="9"/>
  <c r="K91" i="7"/>
  <c r="H36" i="9" s="1"/>
  <c r="M95" i="7"/>
  <c r="J40" i="9" s="1"/>
  <c r="O88" i="7"/>
  <c r="L33" i="9" s="1"/>
  <c r="K95" i="7"/>
  <c r="H40" i="9" s="1"/>
  <c r="F95" i="7"/>
  <c r="C40" i="9" s="1"/>
  <c r="K88" i="7"/>
  <c r="H33" i="9" s="1"/>
  <c r="M88" i="7"/>
  <c r="J33" i="9" s="1"/>
  <c r="O95" i="7"/>
  <c r="M93" i="7"/>
  <c r="O91" i="7"/>
  <c r="L36" i="9" s="1"/>
  <c r="M94" i="7"/>
  <c r="J39" i="9" s="1"/>
  <c r="M91" i="7"/>
  <c r="J36" i="9" s="1"/>
  <c r="O93" i="7"/>
  <c r="K94" i="7"/>
  <c r="H39" i="9" s="1"/>
  <c r="K93" i="7"/>
  <c r="O94" i="7"/>
  <c r="L39" i="9" s="1"/>
  <c r="G90" i="7"/>
  <c r="D35" i="9" s="1"/>
  <c r="L91" i="7"/>
  <c r="N91" i="7"/>
  <c r="N90" i="7"/>
  <c r="K35" i="9" s="1"/>
  <c r="O92" i="7"/>
  <c r="L37" i="9" s="1"/>
  <c r="M89" i="7"/>
  <c r="J34" i="9" s="1"/>
  <c r="M92" i="7"/>
  <c r="J37" i="9" s="1"/>
  <c r="O89" i="7"/>
  <c r="L34" i="9" s="1"/>
  <c r="K89" i="7"/>
  <c r="H34" i="9" s="1"/>
  <c r="J10" i="1"/>
  <c r="J9" i="1" s="1"/>
  <c r="L10" i="1"/>
  <c r="L9" i="1" s="1"/>
  <c r="N10" i="1"/>
  <c r="N9" i="1" s="1"/>
  <c r="I36" i="9" l="1"/>
  <c r="N40" i="3"/>
  <c r="N39" i="3" s="1"/>
  <c r="N13" i="1" s="1"/>
  <c r="D15" i="9"/>
  <c r="D24" i="9" s="1"/>
  <c r="K19" i="9"/>
  <c r="K13" i="9" s="1"/>
  <c r="K22" i="9" s="1"/>
  <c r="G77" i="3"/>
  <c r="G76" i="3" s="1"/>
  <c r="G14" i="1" s="1"/>
  <c r="L39" i="3"/>
  <c r="I28" i="9"/>
  <c r="L28" i="9"/>
  <c r="L38" i="9"/>
  <c r="I14" i="9"/>
  <c r="L77" i="3"/>
  <c r="L76" i="3" s="1"/>
  <c r="L14" i="1" s="1"/>
  <c r="G93" i="7"/>
  <c r="D38" i="9" s="1"/>
  <c r="K28" i="9"/>
  <c r="J38" i="9"/>
  <c r="J28" i="9"/>
  <c r="J13" i="9"/>
  <c r="I24" i="9"/>
  <c r="K24" i="9"/>
  <c r="K23" i="9"/>
  <c r="H28" i="9"/>
  <c r="H38" i="9"/>
  <c r="K36" i="9"/>
  <c r="K26" i="9"/>
  <c r="K27" i="9"/>
  <c r="D28" i="9"/>
  <c r="L95" i="7"/>
  <c r="I40" i="9" s="1"/>
  <c r="G95" i="7"/>
  <c r="D40" i="9" s="1"/>
  <c r="L88" i="7"/>
  <c r="N95" i="7"/>
  <c r="K40" i="9" s="1"/>
  <c r="G88" i="7"/>
  <c r="D33" i="9" s="1"/>
  <c r="N88" i="7"/>
  <c r="K33" i="9" s="1"/>
  <c r="L93" i="7"/>
  <c r="I38" i="9" s="1"/>
  <c r="G94" i="7"/>
  <c r="D39" i="9" s="1"/>
  <c r="M97" i="7"/>
  <c r="L89" i="7"/>
  <c r="I34" i="9" s="1"/>
  <c r="L90" i="7"/>
  <c r="I35" i="9" s="1"/>
  <c r="G91" i="7"/>
  <c r="D36" i="9" s="1"/>
  <c r="M4" i="7"/>
  <c r="M13" i="5" s="1"/>
  <c r="M12" i="5" s="1"/>
  <c r="M11" i="5" s="1"/>
  <c r="G89" i="7"/>
  <c r="D34" i="9" s="1"/>
  <c r="N14" i="1"/>
  <c r="L94" i="7"/>
  <c r="I39" i="9" s="1"/>
  <c r="N89" i="7"/>
  <c r="K34" i="9" s="1"/>
  <c r="N92" i="7"/>
  <c r="K37" i="9" s="1"/>
  <c r="N94" i="7"/>
  <c r="K39" i="9" s="1"/>
  <c r="G92" i="7"/>
  <c r="D37" i="9" s="1"/>
  <c r="M96" i="7"/>
  <c r="O96" i="7"/>
  <c r="N93" i="7"/>
  <c r="L92" i="7"/>
  <c r="I37" i="9" s="1"/>
  <c r="J51" i="3"/>
  <c r="J50" i="3"/>
  <c r="J84" i="3"/>
  <c r="G20" i="9" s="1"/>
  <c r="J55" i="3"/>
  <c r="K38" i="9" l="1"/>
  <c r="D13" i="9"/>
  <c r="D22" i="9" s="1"/>
  <c r="G29" i="9"/>
  <c r="J32" i="9"/>
  <c r="J22" i="9"/>
  <c r="I33" i="9"/>
  <c r="I13" i="9"/>
  <c r="I23" i="9"/>
  <c r="G4" i="7"/>
  <c r="G13" i="5" s="1"/>
  <c r="G12" i="5" s="1"/>
  <c r="G11" i="5" s="1"/>
  <c r="G13" i="1"/>
  <c r="G12" i="1" s="1"/>
  <c r="G15" i="1" s="1"/>
  <c r="G97" i="7"/>
  <c r="L4" i="7"/>
  <c r="L13" i="5" s="1"/>
  <c r="L12" i="5" s="1"/>
  <c r="L11" i="5" s="1"/>
  <c r="N12" i="1"/>
  <c r="N15" i="1" s="1"/>
  <c r="N4" i="7"/>
  <c r="N13" i="5" s="1"/>
  <c r="N12" i="5" s="1"/>
  <c r="N11" i="5" s="1"/>
  <c r="L13" i="1"/>
  <c r="L12" i="1" s="1"/>
  <c r="L15" i="1" s="1"/>
  <c r="G96" i="7"/>
  <c r="D32" i="9" s="1"/>
  <c r="N96" i="7"/>
  <c r="K32" i="9" s="1"/>
  <c r="L96" i="7"/>
  <c r="M98" i="7"/>
  <c r="L97" i="7"/>
  <c r="N97" i="7"/>
  <c r="J52" i="3"/>
  <c r="G16" i="9" s="1"/>
  <c r="J79" i="3"/>
  <c r="G25" i="9" l="1"/>
  <c r="I32" i="9"/>
  <c r="I22" i="9"/>
  <c r="G98" i="7"/>
  <c r="J94" i="7"/>
  <c r="G39" i="9" s="1"/>
  <c r="J90" i="7"/>
  <c r="G35" i="9" s="1"/>
  <c r="N98" i="7"/>
  <c r="L98" i="7"/>
  <c r="J73" i="3"/>
  <c r="J44" i="3"/>
  <c r="J68" i="3"/>
  <c r="J53" i="3"/>
  <c r="J57" i="3"/>
  <c r="G21" i="9" s="1"/>
  <c r="J67" i="3" l="1"/>
  <c r="J60" i="3"/>
  <c r="G30" i="9"/>
  <c r="G17" i="9"/>
  <c r="J83" i="3"/>
  <c r="J77" i="3" s="1"/>
  <c r="J76" i="3" s="1"/>
  <c r="J14" i="1" s="1"/>
  <c r="J41" i="3"/>
  <c r="G14" i="9" s="1"/>
  <c r="J95" i="7"/>
  <c r="G40" i="9" s="1"/>
  <c r="J93" i="7"/>
  <c r="J89" i="7"/>
  <c r="G19" i="9" l="1"/>
  <c r="G38" i="9" s="1"/>
  <c r="G26" i="9"/>
  <c r="J58" i="3"/>
  <c r="G15" i="9"/>
  <c r="G23" i="9"/>
  <c r="J91" i="7"/>
  <c r="G36" i="9" s="1"/>
  <c r="J88" i="7"/>
  <c r="G33" i="9" s="1"/>
  <c r="G28" i="9" l="1"/>
  <c r="G34" i="9"/>
  <c r="G24" i="9"/>
  <c r="F53" i="3" l="1"/>
  <c r="F46" i="3"/>
  <c r="F59" i="3"/>
  <c r="F63" i="3"/>
  <c r="F60" i="3"/>
  <c r="F54" i="3" l="1"/>
  <c r="F59" i="7"/>
  <c r="F58" i="7" s="1"/>
  <c r="F54" i="7"/>
  <c r="F53" i="7" s="1"/>
  <c r="F52" i="7" s="1"/>
  <c r="F33" i="7"/>
  <c r="F73" i="3"/>
  <c r="F58" i="3"/>
  <c r="F63" i="7"/>
  <c r="F62" i="7" s="1"/>
  <c r="F91" i="7" s="1"/>
  <c r="F44" i="3"/>
  <c r="C17" i="9" s="1"/>
  <c r="C26" i="9" s="1"/>
  <c r="F42" i="7"/>
  <c r="F37" i="7" l="1"/>
  <c r="F36" i="7" s="1"/>
  <c r="F50" i="3"/>
  <c r="C36" i="9"/>
  <c r="F41" i="3"/>
  <c r="F55" i="3"/>
  <c r="F80" i="7"/>
  <c r="F79" i="7" s="1"/>
  <c r="F78" i="7" s="1"/>
  <c r="F77" i="7" s="1"/>
  <c r="F79" i="3"/>
  <c r="F68" i="7"/>
  <c r="F67" i="7" s="1"/>
  <c r="F66" i="7" s="1"/>
  <c r="F85" i="7"/>
  <c r="F84" i="7" s="1"/>
  <c r="F84" i="3"/>
  <c r="C20" i="9" s="1"/>
  <c r="C29" i="9" s="1"/>
  <c r="F45" i="7"/>
  <c r="F41" i="7" s="1"/>
  <c r="F35" i="7" s="1"/>
  <c r="F30" i="7"/>
  <c r="F29" i="7" s="1"/>
  <c r="F22" i="7"/>
  <c r="F21" i="7" s="1"/>
  <c r="F68" i="3"/>
  <c r="F57" i="7"/>
  <c r="F83" i="3" l="1"/>
  <c r="F20" i="7"/>
  <c r="F19" i="7" s="1"/>
  <c r="F88" i="7"/>
  <c r="F10" i="7"/>
  <c r="F9" i="7" s="1"/>
  <c r="F51" i="3"/>
  <c r="C14" i="9"/>
  <c r="F67" i="3"/>
  <c r="F93" i="7"/>
  <c r="F77" i="3"/>
  <c r="F76" i="3" s="1"/>
  <c r="F14" i="1" s="1"/>
  <c r="F15" i="7"/>
  <c r="F14" i="7" s="1"/>
  <c r="F45" i="3"/>
  <c r="F83" i="7"/>
  <c r="F94" i="7"/>
  <c r="C39" i="9" s="1"/>
  <c r="C19" i="9" l="1"/>
  <c r="F13" i="7"/>
  <c r="F92" i="7"/>
  <c r="C23" i="9"/>
  <c r="C33" i="9"/>
  <c r="F8" i="7"/>
  <c r="F7" i="7" s="1"/>
  <c r="F89" i="7"/>
  <c r="F96" i="7" s="1"/>
  <c r="C28" i="9"/>
  <c r="C38" i="9"/>
  <c r="C18" i="9"/>
  <c r="C27" i="9" s="1"/>
  <c r="F40" i="3"/>
  <c r="F82" i="7"/>
  <c r="C15" i="9"/>
  <c r="C24" i="9" s="1"/>
  <c r="F49" i="3"/>
  <c r="F97" i="7" l="1"/>
  <c r="F4" i="7"/>
  <c r="F13" i="5" s="1"/>
  <c r="F12" i="5" s="1"/>
  <c r="F11" i="5" s="1"/>
  <c r="F98" i="7"/>
  <c r="C13" i="9"/>
  <c r="C22" i="9" s="1"/>
  <c r="C37" i="9"/>
  <c r="C34" i="9"/>
  <c r="F39" i="3"/>
  <c r="F13" i="1" s="1"/>
  <c r="F12" i="1" s="1"/>
  <c r="F15" i="1" s="1"/>
  <c r="C32" i="9" l="1"/>
  <c r="H29" i="3" l="1"/>
  <c r="H28" i="3" s="1"/>
  <c r="H11" i="1" s="1"/>
  <c r="H15" i="3"/>
  <c r="E9" i="9" l="1"/>
  <c r="H17" i="3"/>
  <c r="E11" i="9"/>
  <c r="H20" i="3"/>
  <c r="H12" i="3"/>
  <c r="E12" i="9"/>
  <c r="H30" i="1"/>
  <c r="H33" i="1" s="1"/>
  <c r="H32" i="3"/>
  <c r="H31" i="3" s="1"/>
  <c r="I75" i="7"/>
  <c r="I74" i="7" s="1"/>
  <c r="I15" i="3" l="1"/>
  <c r="I29" i="3"/>
  <c r="I28" i="3" s="1"/>
  <c r="I11" i="1" s="1"/>
  <c r="I32" i="3"/>
  <c r="I31" i="3" s="1"/>
  <c r="I30" i="1"/>
  <c r="I33" i="1" s="1"/>
  <c r="F12" i="9"/>
  <c r="E10" i="9"/>
  <c r="I53" i="3"/>
  <c r="F8" i="9"/>
  <c r="F7" i="9"/>
  <c r="I20" i="3" l="1"/>
  <c r="F11" i="9"/>
  <c r="I12" i="3"/>
  <c r="F9" i="9"/>
  <c r="I63" i="7"/>
  <c r="I62" i="7" s="1"/>
  <c r="I91" i="7" s="1"/>
  <c r="I44" i="3"/>
  <c r="F17" i="9" s="1"/>
  <c r="I17" i="3"/>
  <c r="F10" i="9"/>
  <c r="K54" i="3"/>
  <c r="K49" i="3" s="1"/>
  <c r="I73" i="3"/>
  <c r="F6" i="9"/>
  <c r="I54" i="3"/>
  <c r="E8" i="9"/>
  <c r="E7" i="9"/>
  <c r="H75" i="7"/>
  <c r="H74" i="7" s="1"/>
  <c r="H46" i="3" l="1"/>
  <c r="I54" i="7"/>
  <c r="I53" i="7" s="1"/>
  <c r="I52" i="7" s="1"/>
  <c r="I59" i="7"/>
  <c r="I58" i="7" s="1"/>
  <c r="I57" i="7" s="1"/>
  <c r="K15" i="7"/>
  <c r="K14" i="7" s="1"/>
  <c r="K45" i="3"/>
  <c r="F26" i="9"/>
  <c r="F36" i="9"/>
  <c r="I80" i="7"/>
  <c r="I79" i="7" s="1"/>
  <c r="I78" i="7" s="1"/>
  <c r="I77" i="7" s="1"/>
  <c r="I79" i="3"/>
  <c r="I72" i="7"/>
  <c r="I71" i="7" s="1"/>
  <c r="I52" i="3"/>
  <c r="F16" i="9" s="1"/>
  <c r="E6" i="9"/>
  <c r="I46" i="3"/>
  <c r="I68" i="7"/>
  <c r="I67" i="7" s="1"/>
  <c r="I66" i="7" s="1"/>
  <c r="H54" i="3"/>
  <c r="H60" i="3"/>
  <c r="I63" i="3"/>
  <c r="I59" i="3"/>
  <c r="H53" i="3"/>
  <c r="H59" i="3"/>
  <c r="H73" i="3"/>
  <c r="H63" i="3"/>
  <c r="I60" i="3"/>
  <c r="H59" i="7"/>
  <c r="H58" i="7" s="1"/>
  <c r="H54" i="7"/>
  <c r="H53" i="7" s="1"/>
  <c r="H52" i="7" s="1"/>
  <c r="I48" i="7" l="1"/>
  <c r="F25" i="9"/>
  <c r="I23" i="3"/>
  <c r="I11" i="3" s="1"/>
  <c r="I10" i="1" s="1"/>
  <c r="I9" i="1" s="1"/>
  <c r="F5" i="9"/>
  <c r="I58" i="3"/>
  <c r="H68" i="3"/>
  <c r="H67" i="3" s="1"/>
  <c r="I70" i="7"/>
  <c r="I90" i="7"/>
  <c r="F35" i="9" s="1"/>
  <c r="H15" i="7"/>
  <c r="H14" i="7" s="1"/>
  <c r="H45" i="3"/>
  <c r="E18" i="9" s="1"/>
  <c r="E27" i="9" s="1"/>
  <c r="I15" i="7"/>
  <c r="I14" i="7" s="1"/>
  <c r="I45" i="3"/>
  <c r="F18" i="9" s="1"/>
  <c r="E5" i="9"/>
  <c r="H23" i="3"/>
  <c r="H11" i="3" s="1"/>
  <c r="H10" i="1" s="1"/>
  <c r="H9" i="1" s="1"/>
  <c r="I37" i="7"/>
  <c r="I36" i="7" s="1"/>
  <c r="I41" i="3"/>
  <c r="I68" i="3"/>
  <c r="I67" i="3" s="1"/>
  <c r="H58" i="3"/>
  <c r="I33" i="7"/>
  <c r="H52" i="3"/>
  <c r="E16" i="9" s="1"/>
  <c r="E25" i="9" s="1"/>
  <c r="H72" i="7"/>
  <c r="H71" i="7" s="1"/>
  <c r="H50" i="7"/>
  <c r="H85" i="3"/>
  <c r="K13" i="7"/>
  <c r="K92" i="7"/>
  <c r="I26" i="7"/>
  <c r="I25" i="7" s="1"/>
  <c r="I95" i="7" s="1"/>
  <c r="H48" i="3"/>
  <c r="I48" i="3"/>
  <c r="H18" i="9"/>
  <c r="K40" i="3"/>
  <c r="K39" i="3" s="1"/>
  <c r="K13" i="1" s="1"/>
  <c r="K12" i="1" s="1"/>
  <c r="K15" i="1" s="1"/>
  <c r="H68" i="7"/>
  <c r="H67" i="7" s="1"/>
  <c r="H66" i="7" s="1"/>
  <c r="H48" i="7" l="1"/>
  <c r="H47" i="7" s="1"/>
  <c r="H85" i="7"/>
  <c r="H84" i="7" s="1"/>
  <c r="H84" i="3"/>
  <c r="E20" i="9" s="1"/>
  <c r="E29" i="9" s="1"/>
  <c r="I85" i="7"/>
  <c r="I84" i="7" s="1"/>
  <c r="I84" i="3"/>
  <c r="F20" i="9" s="1"/>
  <c r="F29" i="9" s="1"/>
  <c r="H70" i="7"/>
  <c r="H90" i="7"/>
  <c r="E35" i="9" s="1"/>
  <c r="F27" i="9"/>
  <c r="F4" i="9"/>
  <c r="H33" i="7"/>
  <c r="I50" i="7"/>
  <c r="I47" i="7" s="1"/>
  <c r="I85" i="3"/>
  <c r="H13" i="7"/>
  <c r="H92" i="7"/>
  <c r="E37" i="9" s="1"/>
  <c r="H42" i="7"/>
  <c r="H27" i="9"/>
  <c r="H13" i="9"/>
  <c r="H22" i="9" s="1"/>
  <c r="I13" i="7"/>
  <c r="I92" i="7"/>
  <c r="F37" i="9" s="1"/>
  <c r="H79" i="3"/>
  <c r="H80" i="7"/>
  <c r="H79" i="7" s="1"/>
  <c r="H78" i="7" s="1"/>
  <c r="H77" i="7" s="1"/>
  <c r="O48" i="7"/>
  <c r="O47" i="7" s="1"/>
  <c r="O35" i="7" s="1"/>
  <c r="O57" i="3"/>
  <c r="I42" i="7"/>
  <c r="K7" i="7"/>
  <c r="K4" i="7" s="1"/>
  <c r="K13" i="5" s="1"/>
  <c r="K12" i="5" s="1"/>
  <c r="K11" i="5" s="1"/>
  <c r="K97" i="7"/>
  <c r="I40" i="3"/>
  <c r="E4" i="9"/>
  <c r="I45" i="7"/>
  <c r="I83" i="3"/>
  <c r="H37" i="7"/>
  <c r="H36" i="7" s="1"/>
  <c r="H41" i="3"/>
  <c r="O50" i="7"/>
  <c r="O85" i="3"/>
  <c r="O77" i="3" s="1"/>
  <c r="O76" i="3" s="1"/>
  <c r="O14" i="1" s="1"/>
  <c r="I57" i="3"/>
  <c r="F21" i="9" s="1"/>
  <c r="F30" i="9" s="1"/>
  <c r="H37" i="9"/>
  <c r="K96" i="7"/>
  <c r="I22" i="7"/>
  <c r="I21" i="7" s="1"/>
  <c r="I88" i="7" s="1"/>
  <c r="I50" i="3"/>
  <c r="F14" i="9" s="1"/>
  <c r="F33" i="9" l="1"/>
  <c r="F23" i="9"/>
  <c r="H45" i="7"/>
  <c r="H41" i="7" s="1"/>
  <c r="H35" i="7" s="1"/>
  <c r="H83" i="3"/>
  <c r="H77" i="3" s="1"/>
  <c r="H76" i="3" s="1"/>
  <c r="H14" i="1" s="1"/>
  <c r="I77" i="3"/>
  <c r="I76" i="3" s="1"/>
  <c r="I14" i="1" s="1"/>
  <c r="I41" i="7"/>
  <c r="I35" i="7" s="1"/>
  <c r="I83" i="7"/>
  <c r="I94" i="7"/>
  <c r="F39" i="9" s="1"/>
  <c r="I10" i="7"/>
  <c r="I9" i="7" s="1"/>
  <c r="I51" i="3"/>
  <c r="F15" i="9" s="1"/>
  <c r="F24" i="9" s="1"/>
  <c r="H32" i="9"/>
  <c r="K98" i="7"/>
  <c r="I30" i="7"/>
  <c r="I29" i="7" s="1"/>
  <c r="I55" i="3"/>
  <c r="F19" i="9" s="1"/>
  <c r="H57" i="3"/>
  <c r="E21" i="9" s="1"/>
  <c r="E30" i="9" s="1"/>
  <c r="H26" i="7"/>
  <c r="H25" i="7" s="1"/>
  <c r="H95" i="7" s="1"/>
  <c r="O19" i="7"/>
  <c r="O4" i="7" s="1"/>
  <c r="O13" i="5" s="1"/>
  <c r="O12" i="5" s="1"/>
  <c r="O11" i="5" s="1"/>
  <c r="O97" i="7"/>
  <c r="O98" i="7" s="1"/>
  <c r="H30" i="7"/>
  <c r="H29" i="7" s="1"/>
  <c r="H55" i="3"/>
  <c r="H63" i="7"/>
  <c r="H62" i="7" s="1"/>
  <c r="H44" i="3"/>
  <c r="E17" i="9" s="1"/>
  <c r="F40" i="9"/>
  <c r="H10" i="7"/>
  <c r="H9" i="7" s="1"/>
  <c r="H51" i="3"/>
  <c r="E15" i="9" s="1"/>
  <c r="E24" i="9" s="1"/>
  <c r="H50" i="3"/>
  <c r="H22" i="7"/>
  <c r="H21" i="7" s="1"/>
  <c r="H88" i="7" s="1"/>
  <c r="L21" i="9"/>
  <c r="O49" i="3"/>
  <c r="O39" i="3" s="1"/>
  <c r="O13" i="1" s="1"/>
  <c r="O12" i="1" s="1"/>
  <c r="O15" i="1" s="1"/>
  <c r="H83" i="7"/>
  <c r="H94" i="7"/>
  <c r="E39" i="9" s="1"/>
  <c r="H40" i="3" l="1"/>
  <c r="H49" i="3"/>
  <c r="H39" i="3" s="1"/>
  <c r="H13" i="1" s="1"/>
  <c r="E40" i="9"/>
  <c r="H93" i="7"/>
  <c r="E26" i="9"/>
  <c r="I49" i="3"/>
  <c r="I39" i="3" s="1"/>
  <c r="I13" i="1" s="1"/>
  <c r="I12" i="1" s="1"/>
  <c r="I15" i="1" s="1"/>
  <c r="I20" i="7"/>
  <c r="I19" i="7" s="1"/>
  <c r="I93" i="7"/>
  <c r="I82" i="7"/>
  <c r="H12" i="1"/>
  <c r="H15" i="1" s="1"/>
  <c r="F38" i="9"/>
  <c r="F28" i="9"/>
  <c r="L30" i="9"/>
  <c r="L40" i="9"/>
  <c r="L13" i="9"/>
  <c r="H89" i="7"/>
  <c r="E34" i="9" s="1"/>
  <c r="H8" i="7"/>
  <c r="H7" i="7" s="1"/>
  <c r="H91" i="7"/>
  <c r="E36" i="9" s="1"/>
  <c r="H57" i="7"/>
  <c r="H97" i="7" s="1"/>
  <c r="I8" i="7"/>
  <c r="I7" i="7" s="1"/>
  <c r="I89" i="7"/>
  <c r="F13" i="9"/>
  <c r="F22" i="9" s="1"/>
  <c r="H82" i="7"/>
  <c r="H20" i="7"/>
  <c r="E19" i="9"/>
  <c r="E14" i="9"/>
  <c r="H19" i="7" l="1"/>
  <c r="H4" i="7" s="1"/>
  <c r="H13" i="5" s="1"/>
  <c r="H12" i="5" s="1"/>
  <c r="H11" i="5" s="1"/>
  <c r="I4" i="7"/>
  <c r="I13" i="5" s="1"/>
  <c r="I12" i="5" s="1"/>
  <c r="I11" i="5" s="1"/>
  <c r="E33" i="9"/>
  <c r="E13" i="9"/>
  <c r="E22" i="9" s="1"/>
  <c r="E23" i="9"/>
  <c r="L22" i="9"/>
  <c r="L32" i="9"/>
  <c r="E38" i="9"/>
  <c r="E28" i="9"/>
  <c r="F34" i="9"/>
  <c r="I96" i="7"/>
  <c r="I97" i="7"/>
  <c r="H96" i="7"/>
  <c r="E32" i="9" l="1"/>
  <c r="H98" i="7"/>
  <c r="I98" i="7"/>
  <c r="F32" i="9"/>
  <c r="J54" i="3" l="1"/>
  <c r="J49" i="3" s="1"/>
  <c r="J15" i="7" l="1"/>
  <c r="J14" i="7" s="1"/>
  <c r="J45" i="3"/>
  <c r="G18" i="9" l="1"/>
  <c r="J40" i="3"/>
  <c r="J39" i="3" s="1"/>
  <c r="J13" i="1" s="1"/>
  <c r="J12" i="1" s="1"/>
  <c r="J15" i="1" s="1"/>
  <c r="J13" i="7"/>
  <c r="J92" i="7"/>
  <c r="G37" i="9" l="1"/>
  <c r="J96" i="7"/>
  <c r="J7" i="7"/>
  <c r="J4" i="7" s="1"/>
  <c r="J13" i="5" s="1"/>
  <c r="J12" i="5" s="1"/>
  <c r="J11" i="5" s="1"/>
  <c r="J97" i="7"/>
  <c r="G27" i="9"/>
  <c r="G13" i="9"/>
  <c r="G22" i="9" s="1"/>
  <c r="G32" i="9" l="1"/>
  <c r="J9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Andrijana</author>
  </authors>
  <commentList>
    <comment ref="C22" authorId="0" shapeId="0" xr:uid="{8802C075-5EAB-46E5-A6FB-F8E39E61AAC6}">
      <text>
        <r>
          <rPr>
            <b/>
            <sz val="9"/>
            <color indexed="81"/>
            <rFont val="Tahoma"/>
            <family val="2"/>
            <charset val="238"/>
          </rPr>
          <t>Andrijana:</t>
        </r>
        <r>
          <rPr>
            <sz val="9"/>
            <color indexed="81"/>
            <rFont val="Tahoma"/>
            <family val="2"/>
            <charset val="238"/>
          </rPr>
          <t xml:space="preserve">
RAZLIKA MORA BITI 28.114,97 - VIŠAK
</t>
        </r>
      </text>
    </comment>
  </commentList>
</comments>
</file>

<file path=xl/sharedStrings.xml><?xml version="1.0" encoding="utf-8"?>
<sst xmlns="http://schemas.openxmlformats.org/spreadsheetml/2006/main" count="399" uniqueCount="117">
  <si>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</si>
  <si>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</si>
  <si>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</si>
  <si>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</si>
  <si>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</si>
  <si>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</si>
  <si>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</si>
  <si>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</si>
  <si>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</si>
  <si>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</si>
  <si>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</si>
  <si>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</si>
  <si>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</si>
  <si>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</si>
  <si>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</si>
  <si>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</si>
  <si>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</si>
  <si>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</si>
  <si>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</si>
  <si>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</si>
  <si>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</si>
  <si>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</si>
  <si>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</si>
  <si>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</si>
  <si>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</si>
  <si>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</si>
  <si>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</si>
  <si>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</si>
  <si>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</si>
  <si>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</si>
  <si>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</si>
  <si>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</si>
  <si>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</si>
  <si>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</si>
  <si>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</si>
  <si>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</si>
  <si>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</si>
  <si>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</si>
  <si>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</si>
  <si>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</si>
  <si>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</si>
  <si>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</si>
  <si>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</si>
  <si>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</si>
  <si>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</si>
  <si>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</si>
  <si>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</si>
  <si>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</si>
  <si>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</si>
  <si>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</si>
  <si>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</si>
  <si>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</si>
  <si>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</si>
  <si>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</si>
  <si>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</si>
  <si>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</si>
  <si>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</si>
  <si>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</si>
  <si>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</si>
  <si>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</si>
  <si>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kn</t>
  </si>
  <si>
    <t>eur</t>
  </si>
  <si>
    <t>DECENTRALIZIRANE FUNKCIJE -MIN. FIN. STANDARD</t>
  </si>
  <si>
    <t>A805401</t>
  </si>
  <si>
    <t>MATERIJALNI I FINANCIJSKI RASHODI</t>
  </si>
  <si>
    <t>Potpore za decentralizirane izdatke</t>
  </si>
  <si>
    <t>T805404</t>
  </si>
  <si>
    <t>REDOVNA DJELATNOST OSNOVNOG OBRAZOVANJA</t>
  </si>
  <si>
    <t>Pomoći iz državnog proračuna za plaće te ostale rashode za zaposlene</t>
  </si>
  <si>
    <t>Financijski rashodi</t>
  </si>
  <si>
    <t>DECENTRALIZIRANE FUNKCIJE -IZNAD MIN. FIN. STANDARDA</t>
  </si>
  <si>
    <t>A805502</t>
  </si>
  <si>
    <t>OSTALI PROJEKTI U OSNOVNOM ŠKOLSTVU</t>
  </si>
  <si>
    <t>Naknade građanima i kućanstvima na temelju osig. i dr. naknade</t>
  </si>
  <si>
    <t>Višak/manjak prihoda proračunskih korisnika</t>
  </si>
  <si>
    <t>Donacije i ostali namjenski prihodi proračunskih korisnika</t>
  </si>
  <si>
    <t>A805506</t>
  </si>
  <si>
    <t>PRODUŽENI BORAVAK</t>
  </si>
  <si>
    <t>A805523</t>
  </si>
  <si>
    <t>STRUČNO RAZVOJNE SLUŽBE</t>
  </si>
  <si>
    <t>A805536</t>
  </si>
  <si>
    <t>EU fondovi - pomoći</t>
  </si>
  <si>
    <t>ASISTENTI U NASTAVI</t>
  </si>
  <si>
    <t>A805539</t>
  </si>
  <si>
    <t>NABAVA ŠKOLSKIH UDŽBENIKA</t>
  </si>
  <si>
    <t>A805540</t>
  </si>
  <si>
    <t>SHEMA ŠKOLSKOG VOĆA</t>
  </si>
  <si>
    <t>Namjenske tekuće pomoći</t>
  </si>
  <si>
    <t>KAPITALNO ULAGANJE U ŠKOLSTVO - MIN. FIN. STANDARD</t>
  </si>
  <si>
    <t>K805602</t>
  </si>
  <si>
    <t>ŠKOLSKA OPREMA</t>
  </si>
  <si>
    <t>KAPITALNO ULAGANJE U ŠKOLSTVO - IZNAD MIN. FIN. STANDARDA</t>
  </si>
  <si>
    <t>K805701</t>
  </si>
  <si>
    <t>Vlastiti prihodi proračunskih korisnika</t>
  </si>
  <si>
    <t>IZVOR 11</t>
  </si>
  <si>
    <t>IZVOR 31</t>
  </si>
  <si>
    <t>IZVOR 42</t>
  </si>
  <si>
    <t>IZVOR 44</t>
  </si>
  <si>
    <t>IZVOR 49</t>
  </si>
  <si>
    <t>IZVOR 25</t>
  </si>
  <si>
    <t>IZVOR 55</t>
  </si>
  <si>
    <t>IZVOR 29</t>
  </si>
  <si>
    <t>09 Obrazovanje</t>
  </si>
  <si>
    <t>091 Predškolsko i osnovno obrazovanje</t>
  </si>
  <si>
    <t>Prihodi od imovine</t>
  </si>
  <si>
    <t>Prihodi od up. i adm. Pristojbi, pristojbi po posebnim propisima i naknada</t>
  </si>
  <si>
    <t>Prihodi od up. i adm. pristojbi, pristojbi po posebnim propisima i naknada</t>
  </si>
  <si>
    <t>Prihodi</t>
  </si>
  <si>
    <t>Rashodi</t>
  </si>
  <si>
    <t>Razlika</t>
  </si>
  <si>
    <t>Posebni dio</t>
  </si>
  <si>
    <t>Račun prihoda i rashoda</t>
  </si>
  <si>
    <t>Vlastiti izvori</t>
  </si>
  <si>
    <t>Rezultat poslovanja</t>
  </si>
  <si>
    <t>FINANCIJSKI PLAN OSNOVNE ŠKOLE IVANA GUNDULIĆA ZA 2023. I                                                                                                                                                PROJEKCIJA PLANA ZA  2024. I 2025. GODINU</t>
  </si>
  <si>
    <t>Dubrovnik, 31.10.2022.g.</t>
  </si>
  <si>
    <t>FINANCIJSKI PLAN OSNOVNE ŠKOLE IVANA GUNDULIĆA DUBROVNIK 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</si>
</sst>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7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/>
    <xf numFmtId="0" fontId="22" fillId="0" borderId="0" xfId="1" applyNumberFormat="1" applyFont="1" applyFill="1" applyBorder="1" applyAlignment="1" applyProtection="1"/>
    <xf numFmtId="0" fontId="22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6" fillId="2" borderId="4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4" fontId="3" fillId="0" borderId="0" xfId="1" applyNumberFormat="1" applyFont="1" applyFill="1" applyBorder="1" applyAlignment="1" applyProtection="1"/>
    <xf numFmtId="4" fontId="0" fillId="0" borderId="0" xfId="0" applyNumberFormat="1" applyAlignment="1">
      <alignment horizontal="right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20" fillId="0" borderId="3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4" fontId="0" fillId="0" borderId="3" xfId="0" applyNumberFormat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13" xfId="0" applyNumberFormat="1" applyBorder="1"/>
    <xf numFmtId="4" fontId="0" fillId="0" borderId="14" xfId="0" applyNumberFormat="1" applyBorder="1" applyAlignment="1">
      <alignment horizontal="right"/>
    </xf>
    <xf numFmtId="4" fontId="0" fillId="0" borderId="14" xfId="0" applyNumberFormat="1" applyBorder="1"/>
    <xf numFmtId="4" fontId="0" fillId="0" borderId="15" xfId="0" applyNumberFormat="1" applyBorder="1" applyAlignment="1">
      <alignment horizontal="right"/>
    </xf>
    <xf numFmtId="4" fontId="0" fillId="0" borderId="15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3" fillId="0" borderId="0" xfId="0" applyFont="1"/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3" fontId="6" fillId="4" borderId="3" xfId="0" quotePrefix="1" applyNumberFormat="1" applyFont="1" applyFill="1" applyBorder="1" applyAlignment="1">
      <alignment horizontal="right"/>
    </xf>
    <xf numFmtId="0" fontId="9" fillId="2" borderId="4" xfId="0" quotePrefix="1" applyFont="1" applyFill="1" applyBorder="1" applyAlignment="1">
      <alignment horizontal="left" vertical="center"/>
    </xf>
    <xf numFmtId="0" fontId="0" fillId="0" borderId="0" xfId="0" applyFont="1"/>
    <xf numFmtId="4" fontId="24" fillId="0" borderId="0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1" applyNumberFormat="1" applyFont="1" applyFill="1" applyBorder="1" applyAlignment="1" applyProtection="1">
      <alignment horizontal="left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18" fillId="6" borderId="2" xfId="0" applyNumberFormat="1" applyFont="1" applyFill="1" applyBorder="1" applyAlignment="1" applyProtection="1">
      <alignment horizontal="left" vertical="center" wrapText="1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/>
    </xf>
    <xf numFmtId="4" fontId="6" fillId="4" borderId="4" xfId="0" applyNumberFormat="1" applyFont="1" applyFill="1" applyBorder="1" applyAlignment="1" applyProtection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AB22D13F-4DAA-47C8-AD3F-4E3419AD819F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AE0F-459E-4D3D-9736-563EC28A9BAB}">
  <sheetPr>
    <tabColor rgb="FF00B050"/>
  </sheetPr>
  <dimension ref="A1:H20"/>
  <sheetViews>
    <sheetView tabSelected="1" topLeftCell="A2" zoomScaleNormal="100" zoomScaleSheetLayoutView="100" workbookViewId="0">
      <selection activeCell="A2" sqref="A2:H2"/>
    </sheetView>
  </sheetViews>
  <sheetFormatPr defaultColWidth="11.42578125" defaultRowHeight="12.75" x14ac:dyDescent="0.2"/>
  <cols>
    <col min="1" max="1" width="9" style="46" customWidth="1"/>
    <col min="2" max="2" width="4.28515625" style="46" customWidth="1"/>
    <col min="3" max="3" width="5.5703125" style="46" customWidth="1"/>
    <col min="4" max="4" width="5.28515625" style="49" customWidth="1"/>
    <col min="5" max="5" width="44.7109375" style="46" customWidth="1"/>
    <col min="6" max="6" width="15.85546875" style="46" bestFit="1" customWidth="1"/>
    <col min="7" max="7" width="17.28515625" style="46" customWidth="1"/>
    <col min="8" max="8" width="16.7109375" style="46" customWidth="1"/>
    <col min="9" max="9" width="11.42578125" style="46"/>
    <col min="10" max="10" width="16.28515625" style="46" bestFit="1" customWidth="1"/>
    <col min="11" max="11" width="21.7109375" style="46" bestFit="1" customWidth="1"/>
    <col min="12" max="256" width="11.42578125" style="46"/>
    <col min="257" max="258" width="4.28515625" style="46" customWidth="1"/>
    <col min="259" max="259" width="5.5703125" style="46" customWidth="1"/>
    <col min="260" max="260" width="5.28515625" style="46" customWidth="1"/>
    <col min="261" max="261" width="44.7109375" style="46" customWidth="1"/>
    <col min="262" max="262" width="15.85546875" style="46" bestFit="1" customWidth="1"/>
    <col min="263" max="263" width="17.28515625" style="46" customWidth="1"/>
    <col min="264" max="264" width="16.7109375" style="46" customWidth="1"/>
    <col min="265" max="265" width="11.42578125" style="46"/>
    <col min="266" max="266" width="16.28515625" style="46" bestFit="1" customWidth="1"/>
    <col min="267" max="267" width="21.7109375" style="46" bestFit="1" customWidth="1"/>
    <col min="268" max="512" width="11.42578125" style="46"/>
    <col min="513" max="514" width="4.28515625" style="46" customWidth="1"/>
    <col min="515" max="515" width="5.5703125" style="46" customWidth="1"/>
    <col min="516" max="516" width="5.28515625" style="46" customWidth="1"/>
    <col min="517" max="517" width="44.7109375" style="46" customWidth="1"/>
    <col min="518" max="518" width="15.85546875" style="46" bestFit="1" customWidth="1"/>
    <col min="519" max="519" width="17.28515625" style="46" customWidth="1"/>
    <col min="520" max="520" width="16.7109375" style="46" customWidth="1"/>
    <col min="521" max="521" width="11.42578125" style="46"/>
    <col min="522" max="522" width="16.28515625" style="46" bestFit="1" customWidth="1"/>
    <col min="523" max="523" width="21.7109375" style="46" bestFit="1" customWidth="1"/>
    <col min="524" max="768" width="11.42578125" style="46"/>
    <col min="769" max="770" width="4.28515625" style="46" customWidth="1"/>
    <col min="771" max="771" width="5.5703125" style="46" customWidth="1"/>
    <col min="772" max="772" width="5.28515625" style="46" customWidth="1"/>
    <col min="773" max="773" width="44.7109375" style="46" customWidth="1"/>
    <col min="774" max="774" width="15.85546875" style="46" bestFit="1" customWidth="1"/>
    <col min="775" max="775" width="17.28515625" style="46" customWidth="1"/>
    <col min="776" max="776" width="16.7109375" style="46" customWidth="1"/>
    <col min="777" max="777" width="11.42578125" style="46"/>
    <col min="778" max="778" width="16.28515625" style="46" bestFit="1" customWidth="1"/>
    <col min="779" max="779" width="21.7109375" style="46" bestFit="1" customWidth="1"/>
    <col min="780" max="1024" width="11.42578125" style="46"/>
    <col min="1025" max="1026" width="4.28515625" style="46" customWidth="1"/>
    <col min="1027" max="1027" width="5.5703125" style="46" customWidth="1"/>
    <col min="1028" max="1028" width="5.28515625" style="46" customWidth="1"/>
    <col min="1029" max="1029" width="44.7109375" style="46" customWidth="1"/>
    <col min="1030" max="1030" width="15.85546875" style="46" bestFit="1" customWidth="1"/>
    <col min="1031" max="1031" width="17.28515625" style="46" customWidth="1"/>
    <col min="1032" max="1032" width="16.7109375" style="46" customWidth="1"/>
    <col min="1033" max="1033" width="11.42578125" style="46"/>
    <col min="1034" max="1034" width="16.28515625" style="46" bestFit="1" customWidth="1"/>
    <col min="1035" max="1035" width="21.7109375" style="46" bestFit="1" customWidth="1"/>
    <col min="1036" max="1280" width="11.42578125" style="46"/>
    <col min="1281" max="1282" width="4.28515625" style="46" customWidth="1"/>
    <col min="1283" max="1283" width="5.5703125" style="46" customWidth="1"/>
    <col min="1284" max="1284" width="5.28515625" style="46" customWidth="1"/>
    <col min="1285" max="1285" width="44.7109375" style="46" customWidth="1"/>
    <col min="1286" max="1286" width="15.85546875" style="46" bestFit="1" customWidth="1"/>
    <col min="1287" max="1287" width="17.28515625" style="46" customWidth="1"/>
    <col min="1288" max="1288" width="16.7109375" style="46" customWidth="1"/>
    <col min="1289" max="1289" width="11.42578125" style="46"/>
    <col min="1290" max="1290" width="16.28515625" style="46" bestFit="1" customWidth="1"/>
    <col min="1291" max="1291" width="21.7109375" style="46" bestFit="1" customWidth="1"/>
    <col min="1292" max="1536" width="11.42578125" style="46"/>
    <col min="1537" max="1538" width="4.28515625" style="46" customWidth="1"/>
    <col min="1539" max="1539" width="5.5703125" style="46" customWidth="1"/>
    <col min="1540" max="1540" width="5.28515625" style="46" customWidth="1"/>
    <col min="1541" max="1541" width="44.7109375" style="46" customWidth="1"/>
    <col min="1542" max="1542" width="15.85546875" style="46" bestFit="1" customWidth="1"/>
    <col min="1543" max="1543" width="17.28515625" style="46" customWidth="1"/>
    <col min="1544" max="1544" width="16.7109375" style="46" customWidth="1"/>
    <col min="1545" max="1545" width="11.42578125" style="46"/>
    <col min="1546" max="1546" width="16.28515625" style="46" bestFit="1" customWidth="1"/>
    <col min="1547" max="1547" width="21.7109375" style="46" bestFit="1" customWidth="1"/>
    <col min="1548" max="1792" width="11.42578125" style="46"/>
    <col min="1793" max="1794" width="4.28515625" style="46" customWidth="1"/>
    <col min="1795" max="1795" width="5.5703125" style="46" customWidth="1"/>
    <col min="1796" max="1796" width="5.28515625" style="46" customWidth="1"/>
    <col min="1797" max="1797" width="44.7109375" style="46" customWidth="1"/>
    <col min="1798" max="1798" width="15.85546875" style="46" bestFit="1" customWidth="1"/>
    <col min="1799" max="1799" width="17.28515625" style="46" customWidth="1"/>
    <col min="1800" max="1800" width="16.7109375" style="46" customWidth="1"/>
    <col min="1801" max="1801" width="11.42578125" style="46"/>
    <col min="1802" max="1802" width="16.28515625" style="46" bestFit="1" customWidth="1"/>
    <col min="1803" max="1803" width="21.7109375" style="46" bestFit="1" customWidth="1"/>
    <col min="1804" max="2048" width="11.42578125" style="46"/>
    <col min="2049" max="2050" width="4.28515625" style="46" customWidth="1"/>
    <col min="2051" max="2051" width="5.5703125" style="46" customWidth="1"/>
    <col min="2052" max="2052" width="5.28515625" style="46" customWidth="1"/>
    <col min="2053" max="2053" width="44.7109375" style="46" customWidth="1"/>
    <col min="2054" max="2054" width="15.85546875" style="46" bestFit="1" customWidth="1"/>
    <col min="2055" max="2055" width="17.28515625" style="46" customWidth="1"/>
    <col min="2056" max="2056" width="16.7109375" style="46" customWidth="1"/>
    <col min="2057" max="2057" width="11.42578125" style="46"/>
    <col min="2058" max="2058" width="16.28515625" style="46" bestFit="1" customWidth="1"/>
    <col min="2059" max="2059" width="21.7109375" style="46" bestFit="1" customWidth="1"/>
    <col min="2060" max="2304" width="11.42578125" style="46"/>
    <col min="2305" max="2306" width="4.28515625" style="46" customWidth="1"/>
    <col min="2307" max="2307" width="5.5703125" style="46" customWidth="1"/>
    <col min="2308" max="2308" width="5.28515625" style="46" customWidth="1"/>
    <col min="2309" max="2309" width="44.7109375" style="46" customWidth="1"/>
    <col min="2310" max="2310" width="15.85546875" style="46" bestFit="1" customWidth="1"/>
    <col min="2311" max="2311" width="17.28515625" style="46" customWidth="1"/>
    <col min="2312" max="2312" width="16.7109375" style="46" customWidth="1"/>
    <col min="2313" max="2313" width="11.42578125" style="46"/>
    <col min="2314" max="2314" width="16.28515625" style="46" bestFit="1" customWidth="1"/>
    <col min="2315" max="2315" width="21.7109375" style="46" bestFit="1" customWidth="1"/>
    <col min="2316" max="2560" width="11.42578125" style="46"/>
    <col min="2561" max="2562" width="4.28515625" style="46" customWidth="1"/>
    <col min="2563" max="2563" width="5.5703125" style="46" customWidth="1"/>
    <col min="2564" max="2564" width="5.28515625" style="46" customWidth="1"/>
    <col min="2565" max="2565" width="44.7109375" style="46" customWidth="1"/>
    <col min="2566" max="2566" width="15.85546875" style="46" bestFit="1" customWidth="1"/>
    <col min="2567" max="2567" width="17.28515625" style="46" customWidth="1"/>
    <col min="2568" max="2568" width="16.7109375" style="46" customWidth="1"/>
    <col min="2569" max="2569" width="11.42578125" style="46"/>
    <col min="2570" max="2570" width="16.28515625" style="46" bestFit="1" customWidth="1"/>
    <col min="2571" max="2571" width="21.7109375" style="46" bestFit="1" customWidth="1"/>
    <col min="2572" max="2816" width="11.42578125" style="46"/>
    <col min="2817" max="2818" width="4.28515625" style="46" customWidth="1"/>
    <col min="2819" max="2819" width="5.5703125" style="46" customWidth="1"/>
    <col min="2820" max="2820" width="5.28515625" style="46" customWidth="1"/>
    <col min="2821" max="2821" width="44.7109375" style="46" customWidth="1"/>
    <col min="2822" max="2822" width="15.85546875" style="46" bestFit="1" customWidth="1"/>
    <col min="2823" max="2823" width="17.28515625" style="46" customWidth="1"/>
    <col min="2824" max="2824" width="16.7109375" style="46" customWidth="1"/>
    <col min="2825" max="2825" width="11.42578125" style="46"/>
    <col min="2826" max="2826" width="16.28515625" style="46" bestFit="1" customWidth="1"/>
    <col min="2827" max="2827" width="21.7109375" style="46" bestFit="1" customWidth="1"/>
    <col min="2828" max="3072" width="11.42578125" style="46"/>
    <col min="3073" max="3074" width="4.28515625" style="46" customWidth="1"/>
    <col min="3075" max="3075" width="5.5703125" style="46" customWidth="1"/>
    <col min="3076" max="3076" width="5.28515625" style="46" customWidth="1"/>
    <col min="3077" max="3077" width="44.7109375" style="46" customWidth="1"/>
    <col min="3078" max="3078" width="15.85546875" style="46" bestFit="1" customWidth="1"/>
    <col min="3079" max="3079" width="17.28515625" style="46" customWidth="1"/>
    <col min="3080" max="3080" width="16.7109375" style="46" customWidth="1"/>
    <col min="3081" max="3081" width="11.42578125" style="46"/>
    <col min="3082" max="3082" width="16.28515625" style="46" bestFit="1" customWidth="1"/>
    <col min="3083" max="3083" width="21.7109375" style="46" bestFit="1" customWidth="1"/>
    <col min="3084" max="3328" width="11.42578125" style="46"/>
    <col min="3329" max="3330" width="4.28515625" style="46" customWidth="1"/>
    <col min="3331" max="3331" width="5.5703125" style="46" customWidth="1"/>
    <col min="3332" max="3332" width="5.28515625" style="46" customWidth="1"/>
    <col min="3333" max="3333" width="44.7109375" style="46" customWidth="1"/>
    <col min="3334" max="3334" width="15.85546875" style="46" bestFit="1" customWidth="1"/>
    <col min="3335" max="3335" width="17.28515625" style="46" customWidth="1"/>
    <col min="3336" max="3336" width="16.7109375" style="46" customWidth="1"/>
    <col min="3337" max="3337" width="11.42578125" style="46"/>
    <col min="3338" max="3338" width="16.28515625" style="46" bestFit="1" customWidth="1"/>
    <col min="3339" max="3339" width="21.7109375" style="46" bestFit="1" customWidth="1"/>
    <col min="3340" max="3584" width="11.42578125" style="46"/>
    <col min="3585" max="3586" width="4.28515625" style="46" customWidth="1"/>
    <col min="3587" max="3587" width="5.5703125" style="46" customWidth="1"/>
    <col min="3588" max="3588" width="5.28515625" style="46" customWidth="1"/>
    <col min="3589" max="3589" width="44.7109375" style="46" customWidth="1"/>
    <col min="3590" max="3590" width="15.85546875" style="46" bestFit="1" customWidth="1"/>
    <col min="3591" max="3591" width="17.28515625" style="46" customWidth="1"/>
    <col min="3592" max="3592" width="16.7109375" style="46" customWidth="1"/>
    <col min="3593" max="3593" width="11.42578125" style="46"/>
    <col min="3594" max="3594" width="16.28515625" style="46" bestFit="1" customWidth="1"/>
    <col min="3595" max="3595" width="21.7109375" style="46" bestFit="1" customWidth="1"/>
    <col min="3596" max="3840" width="11.42578125" style="46"/>
    <col min="3841" max="3842" width="4.28515625" style="46" customWidth="1"/>
    <col min="3843" max="3843" width="5.5703125" style="46" customWidth="1"/>
    <col min="3844" max="3844" width="5.28515625" style="46" customWidth="1"/>
    <col min="3845" max="3845" width="44.7109375" style="46" customWidth="1"/>
    <col min="3846" max="3846" width="15.85546875" style="46" bestFit="1" customWidth="1"/>
    <col min="3847" max="3847" width="17.28515625" style="46" customWidth="1"/>
    <col min="3848" max="3848" width="16.7109375" style="46" customWidth="1"/>
    <col min="3849" max="3849" width="11.42578125" style="46"/>
    <col min="3850" max="3850" width="16.28515625" style="46" bestFit="1" customWidth="1"/>
    <col min="3851" max="3851" width="21.7109375" style="46" bestFit="1" customWidth="1"/>
    <col min="3852" max="4096" width="11.42578125" style="46"/>
    <col min="4097" max="4098" width="4.28515625" style="46" customWidth="1"/>
    <col min="4099" max="4099" width="5.5703125" style="46" customWidth="1"/>
    <col min="4100" max="4100" width="5.28515625" style="46" customWidth="1"/>
    <col min="4101" max="4101" width="44.7109375" style="46" customWidth="1"/>
    <col min="4102" max="4102" width="15.85546875" style="46" bestFit="1" customWidth="1"/>
    <col min="4103" max="4103" width="17.28515625" style="46" customWidth="1"/>
    <col min="4104" max="4104" width="16.7109375" style="46" customWidth="1"/>
    <col min="4105" max="4105" width="11.42578125" style="46"/>
    <col min="4106" max="4106" width="16.28515625" style="46" bestFit="1" customWidth="1"/>
    <col min="4107" max="4107" width="21.7109375" style="46" bestFit="1" customWidth="1"/>
    <col min="4108" max="4352" width="11.42578125" style="46"/>
    <col min="4353" max="4354" width="4.28515625" style="46" customWidth="1"/>
    <col min="4355" max="4355" width="5.5703125" style="46" customWidth="1"/>
    <col min="4356" max="4356" width="5.28515625" style="46" customWidth="1"/>
    <col min="4357" max="4357" width="44.7109375" style="46" customWidth="1"/>
    <col min="4358" max="4358" width="15.85546875" style="46" bestFit="1" customWidth="1"/>
    <col min="4359" max="4359" width="17.28515625" style="46" customWidth="1"/>
    <col min="4360" max="4360" width="16.7109375" style="46" customWidth="1"/>
    <col min="4361" max="4361" width="11.42578125" style="46"/>
    <col min="4362" max="4362" width="16.28515625" style="46" bestFit="1" customWidth="1"/>
    <col min="4363" max="4363" width="21.7109375" style="46" bestFit="1" customWidth="1"/>
    <col min="4364" max="4608" width="11.42578125" style="46"/>
    <col min="4609" max="4610" width="4.28515625" style="46" customWidth="1"/>
    <col min="4611" max="4611" width="5.5703125" style="46" customWidth="1"/>
    <col min="4612" max="4612" width="5.28515625" style="46" customWidth="1"/>
    <col min="4613" max="4613" width="44.7109375" style="46" customWidth="1"/>
    <col min="4614" max="4614" width="15.85546875" style="46" bestFit="1" customWidth="1"/>
    <col min="4615" max="4615" width="17.28515625" style="46" customWidth="1"/>
    <col min="4616" max="4616" width="16.7109375" style="46" customWidth="1"/>
    <col min="4617" max="4617" width="11.42578125" style="46"/>
    <col min="4618" max="4618" width="16.28515625" style="46" bestFit="1" customWidth="1"/>
    <col min="4619" max="4619" width="21.7109375" style="46" bestFit="1" customWidth="1"/>
    <col min="4620" max="4864" width="11.42578125" style="46"/>
    <col min="4865" max="4866" width="4.28515625" style="46" customWidth="1"/>
    <col min="4867" max="4867" width="5.5703125" style="46" customWidth="1"/>
    <col min="4868" max="4868" width="5.28515625" style="46" customWidth="1"/>
    <col min="4869" max="4869" width="44.7109375" style="46" customWidth="1"/>
    <col min="4870" max="4870" width="15.85546875" style="46" bestFit="1" customWidth="1"/>
    <col min="4871" max="4871" width="17.28515625" style="46" customWidth="1"/>
    <col min="4872" max="4872" width="16.7109375" style="46" customWidth="1"/>
    <col min="4873" max="4873" width="11.42578125" style="46"/>
    <col min="4874" max="4874" width="16.28515625" style="46" bestFit="1" customWidth="1"/>
    <col min="4875" max="4875" width="21.7109375" style="46" bestFit="1" customWidth="1"/>
    <col min="4876" max="5120" width="11.42578125" style="46"/>
    <col min="5121" max="5122" width="4.28515625" style="46" customWidth="1"/>
    <col min="5123" max="5123" width="5.5703125" style="46" customWidth="1"/>
    <col min="5124" max="5124" width="5.28515625" style="46" customWidth="1"/>
    <col min="5125" max="5125" width="44.7109375" style="46" customWidth="1"/>
    <col min="5126" max="5126" width="15.85546875" style="46" bestFit="1" customWidth="1"/>
    <col min="5127" max="5127" width="17.28515625" style="46" customWidth="1"/>
    <col min="5128" max="5128" width="16.7109375" style="46" customWidth="1"/>
    <col min="5129" max="5129" width="11.42578125" style="46"/>
    <col min="5130" max="5130" width="16.28515625" style="46" bestFit="1" customWidth="1"/>
    <col min="5131" max="5131" width="21.7109375" style="46" bestFit="1" customWidth="1"/>
    <col min="5132" max="5376" width="11.42578125" style="46"/>
    <col min="5377" max="5378" width="4.28515625" style="46" customWidth="1"/>
    <col min="5379" max="5379" width="5.5703125" style="46" customWidth="1"/>
    <col min="5380" max="5380" width="5.28515625" style="46" customWidth="1"/>
    <col min="5381" max="5381" width="44.7109375" style="46" customWidth="1"/>
    <col min="5382" max="5382" width="15.85546875" style="46" bestFit="1" customWidth="1"/>
    <col min="5383" max="5383" width="17.28515625" style="46" customWidth="1"/>
    <col min="5384" max="5384" width="16.7109375" style="46" customWidth="1"/>
    <col min="5385" max="5385" width="11.42578125" style="46"/>
    <col min="5386" max="5386" width="16.28515625" style="46" bestFit="1" customWidth="1"/>
    <col min="5387" max="5387" width="21.7109375" style="46" bestFit="1" customWidth="1"/>
    <col min="5388" max="5632" width="11.42578125" style="46"/>
    <col min="5633" max="5634" width="4.28515625" style="46" customWidth="1"/>
    <col min="5635" max="5635" width="5.5703125" style="46" customWidth="1"/>
    <col min="5636" max="5636" width="5.28515625" style="46" customWidth="1"/>
    <col min="5637" max="5637" width="44.7109375" style="46" customWidth="1"/>
    <col min="5638" max="5638" width="15.85546875" style="46" bestFit="1" customWidth="1"/>
    <col min="5639" max="5639" width="17.28515625" style="46" customWidth="1"/>
    <col min="5640" max="5640" width="16.7109375" style="46" customWidth="1"/>
    <col min="5641" max="5641" width="11.42578125" style="46"/>
    <col min="5642" max="5642" width="16.28515625" style="46" bestFit="1" customWidth="1"/>
    <col min="5643" max="5643" width="21.7109375" style="46" bestFit="1" customWidth="1"/>
    <col min="5644" max="5888" width="11.42578125" style="46"/>
    <col min="5889" max="5890" width="4.28515625" style="46" customWidth="1"/>
    <col min="5891" max="5891" width="5.5703125" style="46" customWidth="1"/>
    <col min="5892" max="5892" width="5.28515625" style="46" customWidth="1"/>
    <col min="5893" max="5893" width="44.7109375" style="46" customWidth="1"/>
    <col min="5894" max="5894" width="15.85546875" style="46" bestFit="1" customWidth="1"/>
    <col min="5895" max="5895" width="17.28515625" style="46" customWidth="1"/>
    <col min="5896" max="5896" width="16.7109375" style="46" customWidth="1"/>
    <col min="5897" max="5897" width="11.42578125" style="46"/>
    <col min="5898" max="5898" width="16.28515625" style="46" bestFit="1" customWidth="1"/>
    <col min="5899" max="5899" width="21.7109375" style="46" bestFit="1" customWidth="1"/>
    <col min="5900" max="6144" width="11.42578125" style="46"/>
    <col min="6145" max="6146" width="4.28515625" style="46" customWidth="1"/>
    <col min="6147" max="6147" width="5.5703125" style="46" customWidth="1"/>
    <col min="6148" max="6148" width="5.28515625" style="46" customWidth="1"/>
    <col min="6149" max="6149" width="44.7109375" style="46" customWidth="1"/>
    <col min="6150" max="6150" width="15.85546875" style="46" bestFit="1" customWidth="1"/>
    <col min="6151" max="6151" width="17.28515625" style="46" customWidth="1"/>
    <col min="6152" max="6152" width="16.7109375" style="46" customWidth="1"/>
    <col min="6153" max="6153" width="11.42578125" style="46"/>
    <col min="6154" max="6154" width="16.28515625" style="46" bestFit="1" customWidth="1"/>
    <col min="6155" max="6155" width="21.7109375" style="46" bestFit="1" customWidth="1"/>
    <col min="6156" max="6400" width="11.42578125" style="46"/>
    <col min="6401" max="6402" width="4.28515625" style="46" customWidth="1"/>
    <col min="6403" max="6403" width="5.5703125" style="46" customWidth="1"/>
    <col min="6404" max="6404" width="5.28515625" style="46" customWidth="1"/>
    <col min="6405" max="6405" width="44.7109375" style="46" customWidth="1"/>
    <col min="6406" max="6406" width="15.85546875" style="46" bestFit="1" customWidth="1"/>
    <col min="6407" max="6407" width="17.28515625" style="46" customWidth="1"/>
    <col min="6408" max="6408" width="16.7109375" style="46" customWidth="1"/>
    <col min="6409" max="6409" width="11.42578125" style="46"/>
    <col min="6410" max="6410" width="16.28515625" style="46" bestFit="1" customWidth="1"/>
    <col min="6411" max="6411" width="21.7109375" style="46" bestFit="1" customWidth="1"/>
    <col min="6412" max="6656" width="11.42578125" style="46"/>
    <col min="6657" max="6658" width="4.28515625" style="46" customWidth="1"/>
    <col min="6659" max="6659" width="5.5703125" style="46" customWidth="1"/>
    <col min="6660" max="6660" width="5.28515625" style="46" customWidth="1"/>
    <col min="6661" max="6661" width="44.7109375" style="46" customWidth="1"/>
    <col min="6662" max="6662" width="15.85546875" style="46" bestFit="1" customWidth="1"/>
    <col min="6663" max="6663" width="17.28515625" style="46" customWidth="1"/>
    <col min="6664" max="6664" width="16.7109375" style="46" customWidth="1"/>
    <col min="6665" max="6665" width="11.42578125" style="46"/>
    <col min="6666" max="6666" width="16.28515625" style="46" bestFit="1" customWidth="1"/>
    <col min="6667" max="6667" width="21.7109375" style="46" bestFit="1" customWidth="1"/>
    <col min="6668" max="6912" width="11.42578125" style="46"/>
    <col min="6913" max="6914" width="4.28515625" style="46" customWidth="1"/>
    <col min="6915" max="6915" width="5.5703125" style="46" customWidth="1"/>
    <col min="6916" max="6916" width="5.28515625" style="46" customWidth="1"/>
    <col min="6917" max="6917" width="44.7109375" style="46" customWidth="1"/>
    <col min="6918" max="6918" width="15.85546875" style="46" bestFit="1" customWidth="1"/>
    <col min="6919" max="6919" width="17.28515625" style="46" customWidth="1"/>
    <col min="6920" max="6920" width="16.7109375" style="46" customWidth="1"/>
    <col min="6921" max="6921" width="11.42578125" style="46"/>
    <col min="6922" max="6922" width="16.28515625" style="46" bestFit="1" customWidth="1"/>
    <col min="6923" max="6923" width="21.7109375" style="46" bestFit="1" customWidth="1"/>
    <col min="6924" max="7168" width="11.42578125" style="46"/>
    <col min="7169" max="7170" width="4.28515625" style="46" customWidth="1"/>
    <col min="7171" max="7171" width="5.5703125" style="46" customWidth="1"/>
    <col min="7172" max="7172" width="5.28515625" style="46" customWidth="1"/>
    <col min="7173" max="7173" width="44.7109375" style="46" customWidth="1"/>
    <col min="7174" max="7174" width="15.85546875" style="46" bestFit="1" customWidth="1"/>
    <col min="7175" max="7175" width="17.28515625" style="46" customWidth="1"/>
    <col min="7176" max="7176" width="16.7109375" style="46" customWidth="1"/>
    <col min="7177" max="7177" width="11.42578125" style="46"/>
    <col min="7178" max="7178" width="16.28515625" style="46" bestFit="1" customWidth="1"/>
    <col min="7179" max="7179" width="21.7109375" style="46" bestFit="1" customWidth="1"/>
    <col min="7180" max="7424" width="11.42578125" style="46"/>
    <col min="7425" max="7426" width="4.28515625" style="46" customWidth="1"/>
    <col min="7427" max="7427" width="5.5703125" style="46" customWidth="1"/>
    <col min="7428" max="7428" width="5.28515625" style="46" customWidth="1"/>
    <col min="7429" max="7429" width="44.7109375" style="46" customWidth="1"/>
    <col min="7430" max="7430" width="15.85546875" style="46" bestFit="1" customWidth="1"/>
    <col min="7431" max="7431" width="17.28515625" style="46" customWidth="1"/>
    <col min="7432" max="7432" width="16.7109375" style="46" customWidth="1"/>
    <col min="7433" max="7433" width="11.42578125" style="46"/>
    <col min="7434" max="7434" width="16.28515625" style="46" bestFit="1" customWidth="1"/>
    <col min="7435" max="7435" width="21.7109375" style="46" bestFit="1" customWidth="1"/>
    <col min="7436" max="7680" width="11.42578125" style="46"/>
    <col min="7681" max="7682" width="4.28515625" style="46" customWidth="1"/>
    <col min="7683" max="7683" width="5.5703125" style="46" customWidth="1"/>
    <col min="7684" max="7684" width="5.28515625" style="46" customWidth="1"/>
    <col min="7685" max="7685" width="44.7109375" style="46" customWidth="1"/>
    <col min="7686" max="7686" width="15.85546875" style="46" bestFit="1" customWidth="1"/>
    <col min="7687" max="7687" width="17.28515625" style="46" customWidth="1"/>
    <col min="7688" max="7688" width="16.7109375" style="46" customWidth="1"/>
    <col min="7689" max="7689" width="11.42578125" style="46"/>
    <col min="7690" max="7690" width="16.28515625" style="46" bestFit="1" customWidth="1"/>
    <col min="7691" max="7691" width="21.7109375" style="46" bestFit="1" customWidth="1"/>
    <col min="7692" max="7936" width="11.42578125" style="46"/>
    <col min="7937" max="7938" width="4.28515625" style="46" customWidth="1"/>
    <col min="7939" max="7939" width="5.5703125" style="46" customWidth="1"/>
    <col min="7940" max="7940" width="5.28515625" style="46" customWidth="1"/>
    <col min="7941" max="7941" width="44.7109375" style="46" customWidth="1"/>
    <col min="7942" max="7942" width="15.85546875" style="46" bestFit="1" customWidth="1"/>
    <col min="7943" max="7943" width="17.28515625" style="46" customWidth="1"/>
    <col min="7944" max="7944" width="16.7109375" style="46" customWidth="1"/>
    <col min="7945" max="7945" width="11.42578125" style="46"/>
    <col min="7946" max="7946" width="16.28515625" style="46" bestFit="1" customWidth="1"/>
    <col min="7947" max="7947" width="21.7109375" style="46" bestFit="1" customWidth="1"/>
    <col min="7948" max="8192" width="11.42578125" style="46"/>
    <col min="8193" max="8194" width="4.28515625" style="46" customWidth="1"/>
    <col min="8195" max="8195" width="5.5703125" style="46" customWidth="1"/>
    <col min="8196" max="8196" width="5.28515625" style="46" customWidth="1"/>
    <col min="8197" max="8197" width="44.7109375" style="46" customWidth="1"/>
    <col min="8198" max="8198" width="15.85546875" style="46" bestFit="1" customWidth="1"/>
    <col min="8199" max="8199" width="17.28515625" style="46" customWidth="1"/>
    <col min="8200" max="8200" width="16.7109375" style="46" customWidth="1"/>
    <col min="8201" max="8201" width="11.42578125" style="46"/>
    <col min="8202" max="8202" width="16.28515625" style="46" bestFit="1" customWidth="1"/>
    <col min="8203" max="8203" width="21.7109375" style="46" bestFit="1" customWidth="1"/>
    <col min="8204" max="8448" width="11.42578125" style="46"/>
    <col min="8449" max="8450" width="4.28515625" style="46" customWidth="1"/>
    <col min="8451" max="8451" width="5.5703125" style="46" customWidth="1"/>
    <col min="8452" max="8452" width="5.28515625" style="46" customWidth="1"/>
    <col min="8453" max="8453" width="44.7109375" style="46" customWidth="1"/>
    <col min="8454" max="8454" width="15.85546875" style="46" bestFit="1" customWidth="1"/>
    <col min="8455" max="8455" width="17.28515625" style="46" customWidth="1"/>
    <col min="8456" max="8456" width="16.7109375" style="46" customWidth="1"/>
    <col min="8457" max="8457" width="11.42578125" style="46"/>
    <col min="8458" max="8458" width="16.28515625" style="46" bestFit="1" customWidth="1"/>
    <col min="8459" max="8459" width="21.7109375" style="46" bestFit="1" customWidth="1"/>
    <col min="8460" max="8704" width="11.42578125" style="46"/>
    <col min="8705" max="8706" width="4.28515625" style="46" customWidth="1"/>
    <col min="8707" max="8707" width="5.5703125" style="46" customWidth="1"/>
    <col min="8708" max="8708" width="5.28515625" style="46" customWidth="1"/>
    <col min="8709" max="8709" width="44.7109375" style="46" customWidth="1"/>
    <col min="8710" max="8710" width="15.85546875" style="46" bestFit="1" customWidth="1"/>
    <col min="8711" max="8711" width="17.28515625" style="46" customWidth="1"/>
    <col min="8712" max="8712" width="16.7109375" style="46" customWidth="1"/>
    <col min="8713" max="8713" width="11.42578125" style="46"/>
    <col min="8714" max="8714" width="16.28515625" style="46" bestFit="1" customWidth="1"/>
    <col min="8715" max="8715" width="21.7109375" style="46" bestFit="1" customWidth="1"/>
    <col min="8716" max="8960" width="11.42578125" style="46"/>
    <col min="8961" max="8962" width="4.28515625" style="46" customWidth="1"/>
    <col min="8963" max="8963" width="5.5703125" style="46" customWidth="1"/>
    <col min="8964" max="8964" width="5.28515625" style="46" customWidth="1"/>
    <col min="8965" max="8965" width="44.7109375" style="46" customWidth="1"/>
    <col min="8966" max="8966" width="15.85546875" style="46" bestFit="1" customWidth="1"/>
    <col min="8967" max="8967" width="17.28515625" style="46" customWidth="1"/>
    <col min="8968" max="8968" width="16.7109375" style="46" customWidth="1"/>
    <col min="8969" max="8969" width="11.42578125" style="46"/>
    <col min="8970" max="8970" width="16.28515625" style="46" bestFit="1" customWidth="1"/>
    <col min="8971" max="8971" width="21.7109375" style="46" bestFit="1" customWidth="1"/>
    <col min="8972" max="9216" width="11.42578125" style="46"/>
    <col min="9217" max="9218" width="4.28515625" style="46" customWidth="1"/>
    <col min="9219" max="9219" width="5.5703125" style="46" customWidth="1"/>
    <col min="9220" max="9220" width="5.28515625" style="46" customWidth="1"/>
    <col min="9221" max="9221" width="44.7109375" style="46" customWidth="1"/>
    <col min="9222" max="9222" width="15.85546875" style="46" bestFit="1" customWidth="1"/>
    <col min="9223" max="9223" width="17.28515625" style="46" customWidth="1"/>
    <col min="9224" max="9224" width="16.7109375" style="46" customWidth="1"/>
    <col min="9225" max="9225" width="11.42578125" style="46"/>
    <col min="9226" max="9226" width="16.28515625" style="46" bestFit="1" customWidth="1"/>
    <col min="9227" max="9227" width="21.7109375" style="46" bestFit="1" customWidth="1"/>
    <col min="9228" max="9472" width="11.42578125" style="46"/>
    <col min="9473" max="9474" width="4.28515625" style="46" customWidth="1"/>
    <col min="9475" max="9475" width="5.5703125" style="46" customWidth="1"/>
    <col min="9476" max="9476" width="5.28515625" style="46" customWidth="1"/>
    <col min="9477" max="9477" width="44.7109375" style="46" customWidth="1"/>
    <col min="9478" max="9478" width="15.85546875" style="46" bestFit="1" customWidth="1"/>
    <col min="9479" max="9479" width="17.28515625" style="46" customWidth="1"/>
    <col min="9480" max="9480" width="16.7109375" style="46" customWidth="1"/>
    <col min="9481" max="9481" width="11.42578125" style="46"/>
    <col min="9482" max="9482" width="16.28515625" style="46" bestFit="1" customWidth="1"/>
    <col min="9483" max="9483" width="21.7109375" style="46" bestFit="1" customWidth="1"/>
    <col min="9484" max="9728" width="11.42578125" style="46"/>
    <col min="9729" max="9730" width="4.28515625" style="46" customWidth="1"/>
    <col min="9731" max="9731" width="5.5703125" style="46" customWidth="1"/>
    <col min="9732" max="9732" width="5.28515625" style="46" customWidth="1"/>
    <col min="9733" max="9733" width="44.7109375" style="46" customWidth="1"/>
    <col min="9734" max="9734" width="15.85546875" style="46" bestFit="1" customWidth="1"/>
    <col min="9735" max="9735" width="17.28515625" style="46" customWidth="1"/>
    <col min="9736" max="9736" width="16.7109375" style="46" customWidth="1"/>
    <col min="9737" max="9737" width="11.42578125" style="46"/>
    <col min="9738" max="9738" width="16.28515625" style="46" bestFit="1" customWidth="1"/>
    <col min="9739" max="9739" width="21.7109375" style="46" bestFit="1" customWidth="1"/>
    <col min="9740" max="9984" width="11.42578125" style="46"/>
    <col min="9985" max="9986" width="4.28515625" style="46" customWidth="1"/>
    <col min="9987" max="9987" width="5.5703125" style="46" customWidth="1"/>
    <col min="9988" max="9988" width="5.28515625" style="46" customWidth="1"/>
    <col min="9989" max="9989" width="44.7109375" style="46" customWidth="1"/>
    <col min="9990" max="9990" width="15.85546875" style="46" bestFit="1" customWidth="1"/>
    <col min="9991" max="9991" width="17.28515625" style="46" customWidth="1"/>
    <col min="9992" max="9992" width="16.7109375" style="46" customWidth="1"/>
    <col min="9993" max="9993" width="11.42578125" style="46"/>
    <col min="9994" max="9994" width="16.28515625" style="46" bestFit="1" customWidth="1"/>
    <col min="9995" max="9995" width="21.7109375" style="46" bestFit="1" customWidth="1"/>
    <col min="9996" max="10240" width="11.42578125" style="46"/>
    <col min="10241" max="10242" width="4.28515625" style="46" customWidth="1"/>
    <col min="10243" max="10243" width="5.5703125" style="46" customWidth="1"/>
    <col min="10244" max="10244" width="5.28515625" style="46" customWidth="1"/>
    <col min="10245" max="10245" width="44.7109375" style="46" customWidth="1"/>
    <col min="10246" max="10246" width="15.85546875" style="46" bestFit="1" customWidth="1"/>
    <col min="10247" max="10247" width="17.28515625" style="46" customWidth="1"/>
    <col min="10248" max="10248" width="16.7109375" style="46" customWidth="1"/>
    <col min="10249" max="10249" width="11.42578125" style="46"/>
    <col min="10250" max="10250" width="16.28515625" style="46" bestFit="1" customWidth="1"/>
    <col min="10251" max="10251" width="21.7109375" style="46" bestFit="1" customWidth="1"/>
    <col min="10252" max="10496" width="11.42578125" style="46"/>
    <col min="10497" max="10498" width="4.28515625" style="46" customWidth="1"/>
    <col min="10499" max="10499" width="5.5703125" style="46" customWidth="1"/>
    <col min="10500" max="10500" width="5.28515625" style="46" customWidth="1"/>
    <col min="10501" max="10501" width="44.7109375" style="46" customWidth="1"/>
    <col min="10502" max="10502" width="15.85546875" style="46" bestFit="1" customWidth="1"/>
    <col min="10503" max="10503" width="17.28515625" style="46" customWidth="1"/>
    <col min="10504" max="10504" width="16.7109375" style="46" customWidth="1"/>
    <col min="10505" max="10505" width="11.42578125" style="46"/>
    <col min="10506" max="10506" width="16.28515625" style="46" bestFit="1" customWidth="1"/>
    <col min="10507" max="10507" width="21.7109375" style="46" bestFit="1" customWidth="1"/>
    <col min="10508" max="10752" width="11.42578125" style="46"/>
    <col min="10753" max="10754" width="4.28515625" style="46" customWidth="1"/>
    <col min="10755" max="10755" width="5.5703125" style="46" customWidth="1"/>
    <col min="10756" max="10756" width="5.28515625" style="46" customWidth="1"/>
    <col min="10757" max="10757" width="44.7109375" style="46" customWidth="1"/>
    <col min="10758" max="10758" width="15.85546875" style="46" bestFit="1" customWidth="1"/>
    <col min="10759" max="10759" width="17.28515625" style="46" customWidth="1"/>
    <col min="10760" max="10760" width="16.7109375" style="46" customWidth="1"/>
    <col min="10761" max="10761" width="11.42578125" style="46"/>
    <col min="10762" max="10762" width="16.28515625" style="46" bestFit="1" customWidth="1"/>
    <col min="10763" max="10763" width="21.7109375" style="46" bestFit="1" customWidth="1"/>
    <col min="10764" max="11008" width="11.42578125" style="46"/>
    <col min="11009" max="11010" width="4.28515625" style="46" customWidth="1"/>
    <col min="11011" max="11011" width="5.5703125" style="46" customWidth="1"/>
    <col min="11012" max="11012" width="5.28515625" style="46" customWidth="1"/>
    <col min="11013" max="11013" width="44.7109375" style="46" customWidth="1"/>
    <col min="11014" max="11014" width="15.85546875" style="46" bestFit="1" customWidth="1"/>
    <col min="11015" max="11015" width="17.28515625" style="46" customWidth="1"/>
    <col min="11016" max="11016" width="16.7109375" style="46" customWidth="1"/>
    <col min="11017" max="11017" width="11.42578125" style="46"/>
    <col min="11018" max="11018" width="16.28515625" style="46" bestFit="1" customWidth="1"/>
    <col min="11019" max="11019" width="21.7109375" style="46" bestFit="1" customWidth="1"/>
    <col min="11020" max="11264" width="11.42578125" style="46"/>
    <col min="11265" max="11266" width="4.28515625" style="46" customWidth="1"/>
    <col min="11267" max="11267" width="5.5703125" style="46" customWidth="1"/>
    <col min="11268" max="11268" width="5.28515625" style="46" customWidth="1"/>
    <col min="11269" max="11269" width="44.7109375" style="46" customWidth="1"/>
    <col min="11270" max="11270" width="15.85546875" style="46" bestFit="1" customWidth="1"/>
    <col min="11271" max="11271" width="17.28515625" style="46" customWidth="1"/>
    <col min="11272" max="11272" width="16.7109375" style="46" customWidth="1"/>
    <col min="11273" max="11273" width="11.42578125" style="46"/>
    <col min="11274" max="11274" width="16.28515625" style="46" bestFit="1" customWidth="1"/>
    <col min="11275" max="11275" width="21.7109375" style="46" bestFit="1" customWidth="1"/>
    <col min="11276" max="11520" width="11.42578125" style="46"/>
    <col min="11521" max="11522" width="4.28515625" style="46" customWidth="1"/>
    <col min="11523" max="11523" width="5.5703125" style="46" customWidth="1"/>
    <col min="11524" max="11524" width="5.28515625" style="46" customWidth="1"/>
    <col min="11525" max="11525" width="44.7109375" style="46" customWidth="1"/>
    <col min="11526" max="11526" width="15.85546875" style="46" bestFit="1" customWidth="1"/>
    <col min="11527" max="11527" width="17.28515625" style="46" customWidth="1"/>
    <col min="11528" max="11528" width="16.7109375" style="46" customWidth="1"/>
    <col min="11529" max="11529" width="11.42578125" style="46"/>
    <col min="11530" max="11530" width="16.28515625" style="46" bestFit="1" customWidth="1"/>
    <col min="11531" max="11531" width="21.7109375" style="46" bestFit="1" customWidth="1"/>
    <col min="11532" max="11776" width="11.42578125" style="46"/>
    <col min="11777" max="11778" width="4.28515625" style="46" customWidth="1"/>
    <col min="11779" max="11779" width="5.5703125" style="46" customWidth="1"/>
    <col min="11780" max="11780" width="5.28515625" style="46" customWidth="1"/>
    <col min="11781" max="11781" width="44.7109375" style="46" customWidth="1"/>
    <col min="11782" max="11782" width="15.85546875" style="46" bestFit="1" customWidth="1"/>
    <col min="11783" max="11783" width="17.28515625" style="46" customWidth="1"/>
    <col min="11784" max="11784" width="16.7109375" style="46" customWidth="1"/>
    <col min="11785" max="11785" width="11.42578125" style="46"/>
    <col min="11786" max="11786" width="16.28515625" style="46" bestFit="1" customWidth="1"/>
    <col min="11787" max="11787" width="21.7109375" style="46" bestFit="1" customWidth="1"/>
    <col min="11788" max="12032" width="11.42578125" style="46"/>
    <col min="12033" max="12034" width="4.28515625" style="46" customWidth="1"/>
    <col min="12035" max="12035" width="5.5703125" style="46" customWidth="1"/>
    <col min="12036" max="12036" width="5.28515625" style="46" customWidth="1"/>
    <col min="12037" max="12037" width="44.7109375" style="46" customWidth="1"/>
    <col min="12038" max="12038" width="15.85546875" style="46" bestFit="1" customWidth="1"/>
    <col min="12039" max="12039" width="17.28515625" style="46" customWidth="1"/>
    <col min="12040" max="12040" width="16.7109375" style="46" customWidth="1"/>
    <col min="12041" max="12041" width="11.42578125" style="46"/>
    <col min="12042" max="12042" width="16.28515625" style="46" bestFit="1" customWidth="1"/>
    <col min="12043" max="12043" width="21.7109375" style="46" bestFit="1" customWidth="1"/>
    <col min="12044" max="12288" width="11.42578125" style="46"/>
    <col min="12289" max="12290" width="4.28515625" style="46" customWidth="1"/>
    <col min="12291" max="12291" width="5.5703125" style="46" customWidth="1"/>
    <col min="12292" max="12292" width="5.28515625" style="46" customWidth="1"/>
    <col min="12293" max="12293" width="44.7109375" style="46" customWidth="1"/>
    <col min="12294" max="12294" width="15.85546875" style="46" bestFit="1" customWidth="1"/>
    <col min="12295" max="12295" width="17.28515625" style="46" customWidth="1"/>
    <col min="12296" max="12296" width="16.7109375" style="46" customWidth="1"/>
    <col min="12297" max="12297" width="11.42578125" style="46"/>
    <col min="12298" max="12298" width="16.28515625" style="46" bestFit="1" customWidth="1"/>
    <col min="12299" max="12299" width="21.7109375" style="46" bestFit="1" customWidth="1"/>
    <col min="12300" max="12544" width="11.42578125" style="46"/>
    <col min="12545" max="12546" width="4.28515625" style="46" customWidth="1"/>
    <col min="12547" max="12547" width="5.5703125" style="46" customWidth="1"/>
    <col min="12548" max="12548" width="5.28515625" style="46" customWidth="1"/>
    <col min="12549" max="12549" width="44.7109375" style="46" customWidth="1"/>
    <col min="12550" max="12550" width="15.85546875" style="46" bestFit="1" customWidth="1"/>
    <col min="12551" max="12551" width="17.28515625" style="46" customWidth="1"/>
    <col min="12552" max="12552" width="16.7109375" style="46" customWidth="1"/>
    <col min="12553" max="12553" width="11.42578125" style="46"/>
    <col min="12554" max="12554" width="16.28515625" style="46" bestFit="1" customWidth="1"/>
    <col min="12555" max="12555" width="21.7109375" style="46" bestFit="1" customWidth="1"/>
    <col min="12556" max="12800" width="11.42578125" style="46"/>
    <col min="12801" max="12802" width="4.28515625" style="46" customWidth="1"/>
    <col min="12803" max="12803" width="5.5703125" style="46" customWidth="1"/>
    <col min="12804" max="12804" width="5.28515625" style="46" customWidth="1"/>
    <col min="12805" max="12805" width="44.7109375" style="46" customWidth="1"/>
    <col min="12806" max="12806" width="15.85546875" style="46" bestFit="1" customWidth="1"/>
    <col min="12807" max="12807" width="17.28515625" style="46" customWidth="1"/>
    <col min="12808" max="12808" width="16.7109375" style="46" customWidth="1"/>
    <col min="12809" max="12809" width="11.42578125" style="46"/>
    <col min="12810" max="12810" width="16.28515625" style="46" bestFit="1" customWidth="1"/>
    <col min="12811" max="12811" width="21.7109375" style="46" bestFit="1" customWidth="1"/>
    <col min="12812" max="13056" width="11.42578125" style="46"/>
    <col min="13057" max="13058" width="4.28515625" style="46" customWidth="1"/>
    <col min="13059" max="13059" width="5.5703125" style="46" customWidth="1"/>
    <col min="13060" max="13060" width="5.28515625" style="46" customWidth="1"/>
    <col min="13061" max="13061" width="44.7109375" style="46" customWidth="1"/>
    <col min="13062" max="13062" width="15.85546875" style="46" bestFit="1" customWidth="1"/>
    <col min="13063" max="13063" width="17.28515625" style="46" customWidth="1"/>
    <col min="13064" max="13064" width="16.7109375" style="46" customWidth="1"/>
    <col min="13065" max="13065" width="11.42578125" style="46"/>
    <col min="13066" max="13066" width="16.28515625" style="46" bestFit="1" customWidth="1"/>
    <col min="13067" max="13067" width="21.7109375" style="46" bestFit="1" customWidth="1"/>
    <col min="13068" max="13312" width="11.42578125" style="46"/>
    <col min="13313" max="13314" width="4.28515625" style="46" customWidth="1"/>
    <col min="13315" max="13315" width="5.5703125" style="46" customWidth="1"/>
    <col min="13316" max="13316" width="5.28515625" style="46" customWidth="1"/>
    <col min="13317" max="13317" width="44.7109375" style="46" customWidth="1"/>
    <col min="13318" max="13318" width="15.85546875" style="46" bestFit="1" customWidth="1"/>
    <col min="13319" max="13319" width="17.28515625" style="46" customWidth="1"/>
    <col min="13320" max="13320" width="16.7109375" style="46" customWidth="1"/>
    <col min="13321" max="13321" width="11.42578125" style="46"/>
    <col min="13322" max="13322" width="16.28515625" style="46" bestFit="1" customWidth="1"/>
    <col min="13323" max="13323" width="21.7109375" style="46" bestFit="1" customWidth="1"/>
    <col min="13324" max="13568" width="11.42578125" style="46"/>
    <col min="13569" max="13570" width="4.28515625" style="46" customWidth="1"/>
    <col min="13571" max="13571" width="5.5703125" style="46" customWidth="1"/>
    <col min="13572" max="13572" width="5.28515625" style="46" customWidth="1"/>
    <col min="13573" max="13573" width="44.7109375" style="46" customWidth="1"/>
    <col min="13574" max="13574" width="15.85546875" style="46" bestFit="1" customWidth="1"/>
    <col min="13575" max="13575" width="17.28515625" style="46" customWidth="1"/>
    <col min="13576" max="13576" width="16.7109375" style="46" customWidth="1"/>
    <col min="13577" max="13577" width="11.42578125" style="46"/>
    <col min="13578" max="13578" width="16.28515625" style="46" bestFit="1" customWidth="1"/>
    <col min="13579" max="13579" width="21.7109375" style="46" bestFit="1" customWidth="1"/>
    <col min="13580" max="13824" width="11.42578125" style="46"/>
    <col min="13825" max="13826" width="4.28515625" style="46" customWidth="1"/>
    <col min="13827" max="13827" width="5.5703125" style="46" customWidth="1"/>
    <col min="13828" max="13828" width="5.28515625" style="46" customWidth="1"/>
    <col min="13829" max="13829" width="44.7109375" style="46" customWidth="1"/>
    <col min="13830" max="13830" width="15.85546875" style="46" bestFit="1" customWidth="1"/>
    <col min="13831" max="13831" width="17.28515625" style="46" customWidth="1"/>
    <col min="13832" max="13832" width="16.7109375" style="46" customWidth="1"/>
    <col min="13833" max="13833" width="11.42578125" style="46"/>
    <col min="13834" max="13834" width="16.28515625" style="46" bestFit="1" customWidth="1"/>
    <col min="13835" max="13835" width="21.7109375" style="46" bestFit="1" customWidth="1"/>
    <col min="13836" max="14080" width="11.42578125" style="46"/>
    <col min="14081" max="14082" width="4.28515625" style="46" customWidth="1"/>
    <col min="14083" max="14083" width="5.5703125" style="46" customWidth="1"/>
    <col min="14084" max="14084" width="5.28515625" style="46" customWidth="1"/>
    <col min="14085" max="14085" width="44.7109375" style="46" customWidth="1"/>
    <col min="14086" max="14086" width="15.85546875" style="46" bestFit="1" customWidth="1"/>
    <col min="14087" max="14087" width="17.28515625" style="46" customWidth="1"/>
    <col min="14088" max="14088" width="16.7109375" style="46" customWidth="1"/>
    <col min="14089" max="14089" width="11.42578125" style="46"/>
    <col min="14090" max="14090" width="16.28515625" style="46" bestFit="1" customWidth="1"/>
    <col min="14091" max="14091" width="21.7109375" style="46" bestFit="1" customWidth="1"/>
    <col min="14092" max="14336" width="11.42578125" style="46"/>
    <col min="14337" max="14338" width="4.28515625" style="46" customWidth="1"/>
    <col min="14339" max="14339" width="5.5703125" style="46" customWidth="1"/>
    <col min="14340" max="14340" width="5.28515625" style="46" customWidth="1"/>
    <col min="14341" max="14341" width="44.7109375" style="46" customWidth="1"/>
    <col min="14342" max="14342" width="15.85546875" style="46" bestFit="1" customWidth="1"/>
    <col min="14343" max="14343" width="17.28515625" style="46" customWidth="1"/>
    <col min="14344" max="14344" width="16.7109375" style="46" customWidth="1"/>
    <col min="14345" max="14345" width="11.42578125" style="46"/>
    <col min="14346" max="14346" width="16.28515625" style="46" bestFit="1" customWidth="1"/>
    <col min="14347" max="14347" width="21.7109375" style="46" bestFit="1" customWidth="1"/>
    <col min="14348" max="14592" width="11.42578125" style="46"/>
    <col min="14593" max="14594" width="4.28515625" style="46" customWidth="1"/>
    <col min="14595" max="14595" width="5.5703125" style="46" customWidth="1"/>
    <col min="14596" max="14596" width="5.28515625" style="46" customWidth="1"/>
    <col min="14597" max="14597" width="44.7109375" style="46" customWidth="1"/>
    <col min="14598" max="14598" width="15.85546875" style="46" bestFit="1" customWidth="1"/>
    <col min="14599" max="14599" width="17.28515625" style="46" customWidth="1"/>
    <col min="14600" max="14600" width="16.7109375" style="46" customWidth="1"/>
    <col min="14601" max="14601" width="11.42578125" style="46"/>
    <col min="14602" max="14602" width="16.28515625" style="46" bestFit="1" customWidth="1"/>
    <col min="14603" max="14603" width="21.7109375" style="46" bestFit="1" customWidth="1"/>
    <col min="14604" max="14848" width="11.42578125" style="46"/>
    <col min="14849" max="14850" width="4.28515625" style="46" customWidth="1"/>
    <col min="14851" max="14851" width="5.5703125" style="46" customWidth="1"/>
    <col min="14852" max="14852" width="5.28515625" style="46" customWidth="1"/>
    <col min="14853" max="14853" width="44.7109375" style="46" customWidth="1"/>
    <col min="14854" max="14854" width="15.85546875" style="46" bestFit="1" customWidth="1"/>
    <col min="14855" max="14855" width="17.28515625" style="46" customWidth="1"/>
    <col min="14856" max="14856" width="16.7109375" style="46" customWidth="1"/>
    <col min="14857" max="14857" width="11.42578125" style="46"/>
    <col min="14858" max="14858" width="16.28515625" style="46" bestFit="1" customWidth="1"/>
    <col min="14859" max="14859" width="21.7109375" style="46" bestFit="1" customWidth="1"/>
    <col min="14860" max="15104" width="11.42578125" style="46"/>
    <col min="15105" max="15106" width="4.28515625" style="46" customWidth="1"/>
    <col min="15107" max="15107" width="5.5703125" style="46" customWidth="1"/>
    <col min="15108" max="15108" width="5.28515625" style="46" customWidth="1"/>
    <col min="15109" max="15109" width="44.7109375" style="46" customWidth="1"/>
    <col min="15110" max="15110" width="15.85546875" style="46" bestFit="1" customWidth="1"/>
    <col min="15111" max="15111" width="17.28515625" style="46" customWidth="1"/>
    <col min="15112" max="15112" width="16.7109375" style="46" customWidth="1"/>
    <col min="15113" max="15113" width="11.42578125" style="46"/>
    <col min="15114" max="15114" width="16.28515625" style="46" bestFit="1" customWidth="1"/>
    <col min="15115" max="15115" width="21.7109375" style="46" bestFit="1" customWidth="1"/>
    <col min="15116" max="15360" width="11.42578125" style="46"/>
    <col min="15361" max="15362" width="4.28515625" style="46" customWidth="1"/>
    <col min="15363" max="15363" width="5.5703125" style="46" customWidth="1"/>
    <col min="15364" max="15364" width="5.28515625" style="46" customWidth="1"/>
    <col min="15365" max="15365" width="44.7109375" style="46" customWidth="1"/>
    <col min="15366" max="15366" width="15.85546875" style="46" bestFit="1" customWidth="1"/>
    <col min="15367" max="15367" width="17.28515625" style="46" customWidth="1"/>
    <col min="15368" max="15368" width="16.7109375" style="46" customWidth="1"/>
    <col min="15369" max="15369" width="11.42578125" style="46"/>
    <col min="15370" max="15370" width="16.28515625" style="46" bestFit="1" customWidth="1"/>
    <col min="15371" max="15371" width="21.7109375" style="46" bestFit="1" customWidth="1"/>
    <col min="15372" max="15616" width="11.42578125" style="46"/>
    <col min="15617" max="15618" width="4.28515625" style="46" customWidth="1"/>
    <col min="15619" max="15619" width="5.5703125" style="46" customWidth="1"/>
    <col min="15620" max="15620" width="5.28515625" style="46" customWidth="1"/>
    <col min="15621" max="15621" width="44.7109375" style="46" customWidth="1"/>
    <col min="15622" max="15622" width="15.85546875" style="46" bestFit="1" customWidth="1"/>
    <col min="15623" max="15623" width="17.28515625" style="46" customWidth="1"/>
    <col min="15624" max="15624" width="16.7109375" style="46" customWidth="1"/>
    <col min="15625" max="15625" width="11.42578125" style="46"/>
    <col min="15626" max="15626" width="16.28515625" style="46" bestFit="1" customWidth="1"/>
    <col min="15627" max="15627" width="21.7109375" style="46" bestFit="1" customWidth="1"/>
    <col min="15628" max="15872" width="11.42578125" style="46"/>
    <col min="15873" max="15874" width="4.28515625" style="46" customWidth="1"/>
    <col min="15875" max="15875" width="5.5703125" style="46" customWidth="1"/>
    <col min="15876" max="15876" width="5.28515625" style="46" customWidth="1"/>
    <col min="15877" max="15877" width="44.7109375" style="46" customWidth="1"/>
    <col min="15878" max="15878" width="15.85546875" style="46" bestFit="1" customWidth="1"/>
    <col min="15879" max="15879" width="17.28515625" style="46" customWidth="1"/>
    <col min="15880" max="15880" width="16.7109375" style="46" customWidth="1"/>
    <col min="15881" max="15881" width="11.42578125" style="46"/>
    <col min="15882" max="15882" width="16.28515625" style="46" bestFit="1" customWidth="1"/>
    <col min="15883" max="15883" width="21.7109375" style="46" bestFit="1" customWidth="1"/>
    <col min="15884" max="16128" width="11.42578125" style="46"/>
    <col min="16129" max="16130" width="4.28515625" style="46" customWidth="1"/>
    <col min="16131" max="16131" width="5.5703125" style="46" customWidth="1"/>
    <col min="16132" max="16132" width="5.28515625" style="46" customWidth="1"/>
    <col min="16133" max="16133" width="44.7109375" style="46" customWidth="1"/>
    <col min="16134" max="16134" width="15.85546875" style="46" bestFit="1" customWidth="1"/>
    <col min="16135" max="16135" width="17.28515625" style="46" customWidth="1"/>
    <col min="16136" max="16136" width="16.7109375" style="46" customWidth="1"/>
    <col min="16137" max="16137" width="11.42578125" style="46"/>
    <col min="16138" max="16138" width="16.28515625" style="46" bestFit="1" customWidth="1"/>
    <col min="16139" max="16139" width="21.7109375" style="46" bestFit="1" customWidth="1"/>
    <col min="16140" max="16384" width="11.42578125" style="46"/>
  </cols>
  <sheetData>
    <row r="1" spans="1:8" hidden="1" x14ac:dyDescent="0.2">
      <c r="A1" s="67">
        <v>7.5345000000000004</v>
      </c>
    </row>
    <row r="2" spans="1:8" ht="15" x14ac:dyDescent="0.25">
      <c r="A2" s="117"/>
      <c r="B2" s="117"/>
      <c r="C2" s="117"/>
      <c r="D2" s="117"/>
      <c r="E2" s="117"/>
      <c r="F2" s="117"/>
      <c r="G2" s="117"/>
      <c r="H2" s="117"/>
    </row>
    <row r="3" spans="1:8" ht="81" customHeight="1" x14ac:dyDescent="0.2">
      <c r="A3" s="118" t="s">
        <v>114</v>
      </c>
      <c r="B3" s="118"/>
      <c r="C3" s="118"/>
      <c r="D3" s="118"/>
      <c r="E3" s="118"/>
      <c r="F3" s="118"/>
      <c r="G3" s="118"/>
      <c r="H3" s="118"/>
    </row>
    <row r="4" spans="1:8" ht="25.5" x14ac:dyDescent="0.35">
      <c r="A4" s="47"/>
      <c r="B4" s="47"/>
      <c r="C4" s="47"/>
      <c r="D4" s="48"/>
      <c r="E4" s="47"/>
      <c r="F4" s="47"/>
      <c r="G4" s="47"/>
      <c r="H4" s="47"/>
    </row>
    <row r="5" spans="1:8" ht="26.25" x14ac:dyDescent="0.4">
      <c r="A5" s="119" t="s">
        <v>115</v>
      </c>
      <c r="B5" s="119"/>
      <c r="C5" s="119"/>
      <c r="D5" s="119"/>
      <c r="E5" s="119"/>
      <c r="F5" s="119"/>
      <c r="G5" s="119"/>
      <c r="H5" s="119"/>
    </row>
    <row r="6" spans="1:8" x14ac:dyDescent="0.2">
      <c r="F6" s="50"/>
      <c r="G6" s="50"/>
      <c r="H6" s="50"/>
    </row>
    <row r="7" spans="1:8" x14ac:dyDescent="0.2">
      <c r="F7" s="50"/>
      <c r="G7" s="50"/>
      <c r="H7" s="50"/>
    </row>
    <row r="8" spans="1:8" x14ac:dyDescent="0.2">
      <c r="E8" s="51"/>
      <c r="F8" s="52"/>
      <c r="G8" s="52"/>
      <c r="H8" s="52"/>
    </row>
    <row r="9" spans="1:8" x14ac:dyDescent="0.2">
      <c r="E9" s="51"/>
      <c r="F9" s="50"/>
      <c r="G9" s="50"/>
      <c r="H9" s="50"/>
    </row>
    <row r="10" spans="1:8" x14ac:dyDescent="0.2">
      <c r="E10" s="51"/>
      <c r="F10" s="50"/>
      <c r="G10" s="50"/>
      <c r="H10" s="50"/>
    </row>
    <row r="11" spans="1:8" x14ac:dyDescent="0.2">
      <c r="E11" s="51"/>
      <c r="F11" s="50"/>
      <c r="G11" s="50"/>
      <c r="H11" s="50"/>
    </row>
    <row r="12" spans="1:8" x14ac:dyDescent="0.2">
      <c r="E12" s="51"/>
      <c r="F12" s="50"/>
      <c r="G12" s="50"/>
      <c r="H12" s="50"/>
    </row>
    <row r="13" spans="1:8" x14ac:dyDescent="0.2">
      <c r="E13" s="51"/>
    </row>
    <row r="17" spans="5:6" x14ac:dyDescent="0.2">
      <c r="E17" s="53"/>
    </row>
    <row r="18" spans="5:6" x14ac:dyDescent="0.2">
      <c r="F18" s="50"/>
    </row>
    <row r="19" spans="5:6" x14ac:dyDescent="0.2">
      <c r="F19" s="50"/>
    </row>
    <row r="20" spans="5:6" x14ac:dyDescent="0.2">
      <c r="F20" s="50"/>
    </row>
  </sheetData>
  <mergeCells count="3">
    <mergeCell ref="A2:H2"/>
    <mergeCell ref="A3:H3"/>
    <mergeCell ref="A5:H5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workbookViewId="0">
      <pane xSplit="5" ySplit="1" topLeftCell="F2" activePane="bottomRight" state="frozen"/>
      <selection activeCell="A2" sqref="A2:H2"/>
      <selection pane="topRight" activeCell="A2" sqref="A2:H2"/>
      <selection pane="bottomLeft" activeCell="A2" sqref="A2:H2"/>
      <selection pane="bottomRight" activeCell="A2" sqref="A2:H2"/>
    </sheetView>
  </sheetViews>
  <sheetFormatPr defaultRowHeight="15" x14ac:dyDescent="0.25"/>
  <cols>
    <col min="5" max="5" width="25.28515625" customWidth="1"/>
    <col min="6" max="15" width="17.7109375" customWidth="1"/>
  </cols>
  <sheetData>
    <row r="1" spans="1:15" ht="42" customHeight="1" x14ac:dyDescent="0.25">
      <c r="A1" s="122" t="s">
        <v>116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ht="18" customHeight="1" x14ac:dyDescent="0.25">
      <c r="A2" s="5"/>
      <c r="B2" s="5"/>
      <c r="C2" s="5"/>
      <c r="D2" s="5"/>
      <c r="E2" s="5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4"/>
      <c r="M3" s="124"/>
      <c r="N3" s="124"/>
    </row>
    <row r="4" spans="1:15" ht="18" x14ac:dyDescent="0.25">
      <c r="A4" s="5"/>
      <c r="B4" s="5"/>
      <c r="C4" s="5"/>
      <c r="D4" s="5"/>
      <c r="E4" s="5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22" t="s">
        <v>42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1"/>
      <c r="O6" s="41" t="s">
        <v>47</v>
      </c>
    </row>
    <row r="7" spans="1:15" ht="25.5" customHeight="1" x14ac:dyDescent="0.25">
      <c r="A7" s="33"/>
      <c r="B7" s="34"/>
      <c r="C7" s="34"/>
      <c r="D7" s="35"/>
      <c r="E7" s="36"/>
      <c r="F7" s="131" t="s">
        <v>44</v>
      </c>
      <c r="G7" s="132"/>
      <c r="H7" s="131" t="s">
        <v>45</v>
      </c>
      <c r="I7" s="132"/>
      <c r="J7" s="131" t="s">
        <v>50</v>
      </c>
      <c r="K7" s="132"/>
      <c r="L7" s="131" t="s">
        <v>51</v>
      </c>
      <c r="M7" s="132"/>
      <c r="N7" s="131" t="s">
        <v>52</v>
      </c>
      <c r="O7" s="132"/>
    </row>
    <row r="8" spans="1:15" x14ac:dyDescent="0.25">
      <c r="A8" s="33"/>
      <c r="B8" s="34"/>
      <c r="C8" s="34"/>
      <c r="D8" s="35"/>
      <c r="E8" s="36"/>
      <c r="F8" s="61" t="s">
        <v>60</v>
      </c>
      <c r="G8" s="61" t="s">
        <v>61</v>
      </c>
      <c r="H8" s="61" t="s">
        <v>60</v>
      </c>
      <c r="I8" s="61" t="s">
        <v>61</v>
      </c>
      <c r="J8" s="61" t="s">
        <v>60</v>
      </c>
      <c r="K8" s="61" t="s">
        <v>61</v>
      </c>
      <c r="L8" s="61" t="s">
        <v>60</v>
      </c>
      <c r="M8" s="61" t="s">
        <v>61</v>
      </c>
      <c r="N8" s="61" t="s">
        <v>60</v>
      </c>
      <c r="O8" s="4" t="s">
        <v>61</v>
      </c>
    </row>
    <row r="9" spans="1:15" x14ac:dyDescent="0.25">
      <c r="A9" s="125" t="s">
        <v>0</v>
      </c>
      <c r="B9" s="126"/>
      <c r="C9" s="126"/>
      <c r="D9" s="126"/>
      <c r="E9" s="127"/>
      <c r="F9" s="104">
        <f>+F10+F11</f>
        <v>17339791.100000001</v>
      </c>
      <c r="G9" s="104">
        <f t="shared" ref="G9:O9" si="0">+G10+G11</f>
        <v>2301385.7721149381</v>
      </c>
      <c r="H9" s="104">
        <f t="shared" si="0"/>
        <v>19642000</v>
      </c>
      <c r="I9" s="104">
        <f t="shared" si="0"/>
        <v>2606941.4028800847</v>
      </c>
      <c r="J9" s="104">
        <f t="shared" si="0"/>
        <v>20404630</v>
      </c>
      <c r="K9" s="104">
        <f t="shared" si="0"/>
        <v>2710815</v>
      </c>
      <c r="L9" s="104">
        <f t="shared" si="0"/>
        <v>20404630</v>
      </c>
      <c r="M9" s="104">
        <f t="shared" si="0"/>
        <v>2710815</v>
      </c>
      <c r="N9" s="104">
        <f t="shared" si="0"/>
        <v>20404630</v>
      </c>
      <c r="O9" s="104">
        <f t="shared" si="0"/>
        <v>2710815</v>
      </c>
    </row>
    <row r="10" spans="1:15" x14ac:dyDescent="0.25">
      <c r="A10" s="128" t="s">
        <v>1</v>
      </c>
      <c r="B10" s="121"/>
      <c r="C10" s="121"/>
      <c r="D10" s="121"/>
      <c r="E10" s="129"/>
      <c r="F10" s="105">
        <f>+' Račun prihoda i rashoda'!F11</f>
        <v>17338377.960000001</v>
      </c>
      <c r="G10" s="105">
        <f>+' Račun prihoda i rashoda'!G11</f>
        <v>2301198.2162054549</v>
      </c>
      <c r="H10" s="105">
        <f>+' Račun prihoda i rashoda'!H11</f>
        <v>19640600</v>
      </c>
      <c r="I10" s="105">
        <f>+' Račun prihoda i rashoda'!I11</f>
        <v>2606755.5909483042</v>
      </c>
      <c r="J10" s="105">
        <f>+' Račun prihoda i rashoda'!J11</f>
        <v>20404630</v>
      </c>
      <c r="K10" s="105">
        <f>+' Račun prihoda i rashoda'!K11</f>
        <v>2710815</v>
      </c>
      <c r="L10" s="105">
        <f>+' Račun prihoda i rashoda'!L11</f>
        <v>20404630</v>
      </c>
      <c r="M10" s="105">
        <f>+' Račun prihoda i rashoda'!M11</f>
        <v>2710815</v>
      </c>
      <c r="N10" s="105">
        <f>+' Račun prihoda i rashoda'!N11</f>
        <v>20404630</v>
      </c>
      <c r="O10" s="105">
        <f>+' Račun prihoda i rashoda'!O11</f>
        <v>2710815</v>
      </c>
    </row>
    <row r="11" spans="1:15" x14ac:dyDescent="0.25">
      <c r="A11" s="130" t="s">
        <v>2</v>
      </c>
      <c r="B11" s="129"/>
      <c r="C11" s="129"/>
      <c r="D11" s="129"/>
      <c r="E11" s="129"/>
      <c r="F11" s="105">
        <f>+' Račun prihoda i rashoda'!F28</f>
        <v>1413.14</v>
      </c>
      <c r="G11" s="105">
        <f>+' Račun prihoda i rashoda'!G28</f>
        <v>187.55590948304467</v>
      </c>
      <c r="H11" s="105">
        <f>+' Račun prihoda i rashoda'!H28</f>
        <v>1400</v>
      </c>
      <c r="I11" s="105">
        <f>+' Račun prihoda i rashoda'!I28</f>
        <v>185.81193178047647</v>
      </c>
      <c r="J11" s="105">
        <f>+' Račun prihoda i rashoda'!J28</f>
        <v>0</v>
      </c>
      <c r="K11" s="105">
        <f>+' Račun prihoda i rashoda'!K28</f>
        <v>0</v>
      </c>
      <c r="L11" s="105">
        <f>+' Račun prihoda i rashoda'!L28</f>
        <v>0</v>
      </c>
      <c r="M11" s="105">
        <f>+' Račun prihoda i rashoda'!M28</f>
        <v>0</v>
      </c>
      <c r="N11" s="105">
        <f>+' Račun prihoda i rashoda'!N28</f>
        <v>0</v>
      </c>
      <c r="O11" s="105">
        <f>+' Račun prihoda i rashoda'!O28</f>
        <v>0</v>
      </c>
    </row>
    <row r="12" spans="1:15" x14ac:dyDescent="0.25">
      <c r="A12" s="42" t="s">
        <v>3</v>
      </c>
      <c r="B12" s="43"/>
      <c r="C12" s="43"/>
      <c r="D12" s="43"/>
      <c r="E12" s="43"/>
      <c r="F12" s="104">
        <f>+F13+F14</f>
        <v>17468832.490000002</v>
      </c>
      <c r="G12" s="104">
        <f t="shared" ref="G12:O12" si="1">+G13+G14</f>
        <v>2318512.5077974652</v>
      </c>
      <c r="H12" s="104">
        <f t="shared" si="1"/>
        <v>19670200</v>
      </c>
      <c r="I12" s="104">
        <f t="shared" si="1"/>
        <v>2610684.1860773782</v>
      </c>
      <c r="J12" s="104">
        <f t="shared" si="1"/>
        <v>20404630</v>
      </c>
      <c r="K12" s="104">
        <f t="shared" si="1"/>
        <v>2710815</v>
      </c>
      <c r="L12" s="104">
        <f t="shared" si="1"/>
        <v>20404630</v>
      </c>
      <c r="M12" s="104">
        <f t="shared" si="1"/>
        <v>2710815</v>
      </c>
      <c r="N12" s="104">
        <f t="shared" si="1"/>
        <v>20404630</v>
      </c>
      <c r="O12" s="104">
        <f t="shared" si="1"/>
        <v>2710815</v>
      </c>
    </row>
    <row r="13" spans="1:15" x14ac:dyDescent="0.25">
      <c r="A13" s="120" t="s">
        <v>4</v>
      </c>
      <c r="B13" s="121"/>
      <c r="C13" s="121"/>
      <c r="D13" s="121"/>
      <c r="E13" s="121"/>
      <c r="F13" s="105">
        <f>+' Račun prihoda i rashoda'!F39</f>
        <v>16841426.350000001</v>
      </c>
      <c r="G13" s="105">
        <f>+' Račun prihoda i rashoda'!G39</f>
        <v>2235241.4028800852</v>
      </c>
      <c r="H13" s="105">
        <f>+' Račun prihoda i rashoda'!H39</f>
        <v>19002100</v>
      </c>
      <c r="I13" s="105">
        <f>+' Račun prihoda i rashoda'!I39</f>
        <v>2522012.0777755664</v>
      </c>
      <c r="J13" s="105">
        <f>+' Račun prihoda i rashoda'!J39</f>
        <v>19818130</v>
      </c>
      <c r="K13" s="105">
        <f>+' Račun prihoda i rashoda'!K39</f>
        <v>2632972</v>
      </c>
      <c r="L13" s="105">
        <f>+' Račun prihoda i rashoda'!L39</f>
        <v>19818130</v>
      </c>
      <c r="M13" s="105">
        <f>+' Račun prihoda i rashoda'!M39</f>
        <v>2632972</v>
      </c>
      <c r="N13" s="106">
        <f>+' Račun prihoda i rashoda'!N39</f>
        <v>19818130</v>
      </c>
      <c r="O13" s="105">
        <f>+' Račun prihoda i rashoda'!O39</f>
        <v>2632972</v>
      </c>
    </row>
    <row r="14" spans="1:15" x14ac:dyDescent="0.25">
      <c r="A14" s="136" t="s">
        <v>5</v>
      </c>
      <c r="B14" s="129"/>
      <c r="C14" s="129"/>
      <c r="D14" s="129"/>
      <c r="E14" s="129"/>
      <c r="F14" s="107">
        <f>+' Račun prihoda i rashoda'!F76</f>
        <v>627406.1399999999</v>
      </c>
      <c r="G14" s="107">
        <f>+' Račun prihoda i rashoda'!G76</f>
        <v>83271.104917380027</v>
      </c>
      <c r="H14" s="107">
        <f>+' Račun prihoda i rashoda'!H76</f>
        <v>668100</v>
      </c>
      <c r="I14" s="107">
        <f>+' Račun prihoda i rashoda'!I76</f>
        <v>88672.108301811662</v>
      </c>
      <c r="J14" s="107">
        <f>+' Račun prihoda i rashoda'!J76</f>
        <v>586500</v>
      </c>
      <c r="K14" s="107">
        <f>+' Račun prihoda i rashoda'!K76</f>
        <v>77843</v>
      </c>
      <c r="L14" s="107">
        <f>+' Račun prihoda i rashoda'!L76</f>
        <v>586500</v>
      </c>
      <c r="M14" s="107">
        <f>+' Račun prihoda i rashoda'!M76</f>
        <v>77843</v>
      </c>
      <c r="N14" s="106">
        <f>+' Račun prihoda i rashoda'!N76</f>
        <v>586500</v>
      </c>
      <c r="O14" s="107">
        <f>+' Račun prihoda i rashoda'!O76</f>
        <v>77843</v>
      </c>
    </row>
    <row r="15" spans="1:15" x14ac:dyDescent="0.25">
      <c r="A15" s="135" t="s">
        <v>6</v>
      </c>
      <c r="B15" s="126"/>
      <c r="C15" s="126"/>
      <c r="D15" s="126"/>
      <c r="E15" s="126"/>
      <c r="F15" s="104">
        <f>+F9-F12</f>
        <v>-129041.3900000006</v>
      </c>
      <c r="G15" s="104">
        <f t="shared" ref="G15:O15" si="2">+G9-G12</f>
        <v>-17126.735682527069</v>
      </c>
      <c r="H15" s="104">
        <f t="shared" si="2"/>
        <v>-28200</v>
      </c>
      <c r="I15" s="104">
        <f t="shared" si="2"/>
        <v>-3742.7831972935237</v>
      </c>
      <c r="J15" s="108">
        <f t="shared" si="2"/>
        <v>0</v>
      </c>
      <c r="K15" s="108">
        <f t="shared" si="2"/>
        <v>0</v>
      </c>
      <c r="L15" s="108">
        <f t="shared" si="2"/>
        <v>0</v>
      </c>
      <c r="M15" s="108">
        <f t="shared" si="2"/>
        <v>0</v>
      </c>
      <c r="N15" s="108">
        <f t="shared" si="2"/>
        <v>0</v>
      </c>
      <c r="O15" s="108">
        <f t="shared" si="2"/>
        <v>0</v>
      </c>
    </row>
    <row r="16" spans="1:15" ht="18" x14ac:dyDescent="0.25">
      <c r="A16" s="5"/>
      <c r="B16" s="9"/>
      <c r="C16" s="9"/>
      <c r="D16" s="9"/>
      <c r="E16" s="9"/>
      <c r="F16" s="9"/>
      <c r="G16" s="26"/>
      <c r="H16" s="9"/>
      <c r="I16" s="26"/>
      <c r="J16" s="3"/>
      <c r="K16" s="27"/>
      <c r="L16" s="3"/>
      <c r="M16" s="27"/>
      <c r="N16" s="3"/>
      <c r="O16" s="27"/>
    </row>
    <row r="17" spans="1:15" ht="18" customHeight="1" x14ac:dyDescent="0.25">
      <c r="A17" s="122" t="s">
        <v>43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5" ht="18" x14ac:dyDescent="0.25">
      <c r="A18" s="28"/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</row>
    <row r="19" spans="1:15" ht="25.5" customHeight="1" x14ac:dyDescent="0.25">
      <c r="A19" s="33"/>
      <c r="B19" s="34"/>
      <c r="C19" s="34"/>
      <c r="D19" s="35"/>
      <c r="E19" s="36"/>
      <c r="F19" s="131" t="s">
        <v>44</v>
      </c>
      <c r="G19" s="132"/>
      <c r="H19" s="131" t="s">
        <v>45</v>
      </c>
      <c r="I19" s="132"/>
      <c r="J19" s="131" t="s">
        <v>50</v>
      </c>
      <c r="K19" s="132"/>
      <c r="L19" s="131" t="s">
        <v>51</v>
      </c>
      <c r="M19" s="132"/>
      <c r="N19" s="131" t="s">
        <v>52</v>
      </c>
      <c r="O19" s="132"/>
    </row>
    <row r="20" spans="1:15" x14ac:dyDescent="0.25">
      <c r="A20" s="33"/>
      <c r="B20" s="34"/>
      <c r="C20" s="34"/>
      <c r="D20" s="35"/>
      <c r="E20" s="36"/>
      <c r="F20" s="61" t="s">
        <v>60</v>
      </c>
      <c r="G20" s="61" t="s">
        <v>61</v>
      </c>
      <c r="H20" s="61" t="s">
        <v>60</v>
      </c>
      <c r="I20" s="61" t="s">
        <v>61</v>
      </c>
      <c r="J20" s="61" t="s">
        <v>60</v>
      </c>
      <c r="K20" s="61" t="s">
        <v>61</v>
      </c>
      <c r="L20" s="61" t="s">
        <v>60</v>
      </c>
      <c r="M20" s="61" t="s">
        <v>61</v>
      </c>
      <c r="N20" s="61" t="s">
        <v>60</v>
      </c>
      <c r="O20" s="4" t="s">
        <v>61</v>
      </c>
    </row>
    <row r="21" spans="1:15" ht="15.75" customHeight="1" x14ac:dyDescent="0.25">
      <c r="A21" s="128" t="s">
        <v>8</v>
      </c>
      <c r="B21" s="133"/>
      <c r="C21" s="133"/>
      <c r="D21" s="133"/>
      <c r="E21" s="134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25">
      <c r="A22" s="128" t="s">
        <v>9</v>
      </c>
      <c r="B22" s="121"/>
      <c r="C22" s="121"/>
      <c r="D22" s="121"/>
      <c r="E22" s="121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25">
      <c r="A23" s="135" t="s">
        <v>10</v>
      </c>
      <c r="B23" s="126"/>
      <c r="C23" s="126"/>
      <c r="D23" s="126"/>
      <c r="E23" s="126"/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</row>
    <row r="24" spans="1:15" ht="18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</row>
    <row r="25" spans="1:15" ht="18" customHeight="1" x14ac:dyDescent="0.25">
      <c r="A25" s="122" t="s">
        <v>57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1:15" ht="18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</row>
    <row r="27" spans="1:15" ht="25.5" customHeight="1" x14ac:dyDescent="0.25">
      <c r="A27" s="33"/>
      <c r="B27" s="34"/>
      <c r="C27" s="34"/>
      <c r="D27" s="35"/>
      <c r="E27" s="36"/>
      <c r="F27" s="131" t="s">
        <v>44</v>
      </c>
      <c r="G27" s="132"/>
      <c r="H27" s="131" t="s">
        <v>45</v>
      </c>
      <c r="I27" s="132"/>
      <c r="J27" s="131" t="s">
        <v>50</v>
      </c>
      <c r="K27" s="132"/>
      <c r="L27" s="131" t="s">
        <v>51</v>
      </c>
      <c r="M27" s="132"/>
      <c r="N27" s="131" t="s">
        <v>52</v>
      </c>
      <c r="O27" s="132"/>
    </row>
    <row r="28" spans="1:15" x14ac:dyDescent="0.25">
      <c r="A28" s="33"/>
      <c r="B28" s="34"/>
      <c r="C28" s="34"/>
      <c r="D28" s="35"/>
      <c r="E28" s="36"/>
      <c r="F28" s="61" t="s">
        <v>60</v>
      </c>
      <c r="G28" s="61" t="s">
        <v>61</v>
      </c>
      <c r="H28" s="61" t="s">
        <v>60</v>
      </c>
      <c r="I28" s="61" t="s">
        <v>61</v>
      </c>
      <c r="J28" s="61" t="s">
        <v>60</v>
      </c>
      <c r="K28" s="61" t="s">
        <v>61</v>
      </c>
      <c r="L28" s="61" t="s">
        <v>60</v>
      </c>
      <c r="M28" s="61" t="s">
        <v>61</v>
      </c>
      <c r="N28" s="61" t="s">
        <v>60</v>
      </c>
      <c r="O28" s="4" t="s">
        <v>61</v>
      </c>
    </row>
    <row r="29" spans="1:15" x14ac:dyDescent="0.25">
      <c r="A29" s="139" t="s">
        <v>46</v>
      </c>
      <c r="B29" s="140"/>
      <c r="C29" s="140"/>
      <c r="D29" s="140"/>
      <c r="E29" s="141"/>
      <c r="F29" s="39"/>
      <c r="G29" s="39"/>
      <c r="H29" s="39"/>
      <c r="I29" s="39"/>
      <c r="J29" s="39"/>
      <c r="K29" s="39"/>
      <c r="L29" s="39"/>
      <c r="M29" s="39"/>
      <c r="N29" s="40"/>
      <c r="O29" s="111"/>
    </row>
    <row r="30" spans="1:15" ht="30" customHeight="1" x14ac:dyDescent="0.25">
      <c r="A30" s="142" t="s">
        <v>7</v>
      </c>
      <c r="B30" s="143"/>
      <c r="C30" s="143"/>
      <c r="D30" s="143"/>
      <c r="E30" s="144"/>
      <c r="F30" s="109">
        <f>+' Račun prihoda i rashoda'!F33</f>
        <v>157158.79999999999</v>
      </c>
      <c r="G30" s="109">
        <f>+' Račun prihoda i rashoda'!G33</f>
        <v>20858.557303072532</v>
      </c>
      <c r="H30" s="109">
        <f>+' Račun prihoda i rashoda'!H33</f>
        <v>28200</v>
      </c>
      <c r="I30" s="109">
        <f>+' Račun prihoda i rashoda'!I33</f>
        <v>3742.7831972924546</v>
      </c>
      <c r="J30" s="109">
        <f>+' Račun prihoda i rashoda'!J33</f>
        <v>0</v>
      </c>
      <c r="K30" s="109">
        <f>+' Račun prihoda i rashoda'!K33</f>
        <v>0</v>
      </c>
      <c r="L30" s="109">
        <f>+' Račun prihoda i rashoda'!L33</f>
        <v>0</v>
      </c>
      <c r="M30" s="109">
        <f>+' Račun prihoda i rashoda'!M33</f>
        <v>0</v>
      </c>
      <c r="N30" s="108">
        <f>+' Račun prihoda i rashoda'!N33</f>
        <v>0</v>
      </c>
      <c r="O30" s="110">
        <f>+' Račun prihoda i rashoda'!O33</f>
        <v>0</v>
      </c>
    </row>
    <row r="33" spans="1:15" x14ac:dyDescent="0.25">
      <c r="A33" s="120" t="s">
        <v>11</v>
      </c>
      <c r="B33" s="121"/>
      <c r="C33" s="121"/>
      <c r="D33" s="121"/>
      <c r="E33" s="121"/>
      <c r="F33" s="107">
        <f>+F30+F23</f>
        <v>157158.79999999999</v>
      </c>
      <c r="G33" s="107">
        <f t="shared" ref="G33:O33" si="3">+G30+G23</f>
        <v>20858.557303072532</v>
      </c>
      <c r="H33" s="107">
        <f t="shared" si="3"/>
        <v>28200</v>
      </c>
      <c r="I33" s="107">
        <f t="shared" si="3"/>
        <v>3742.7831972924546</v>
      </c>
      <c r="J33" s="107">
        <f t="shared" si="3"/>
        <v>0</v>
      </c>
      <c r="K33" s="107">
        <f t="shared" si="3"/>
        <v>0</v>
      </c>
      <c r="L33" s="107">
        <f t="shared" si="3"/>
        <v>0</v>
      </c>
      <c r="M33" s="107">
        <f t="shared" si="3"/>
        <v>0</v>
      </c>
      <c r="N33" s="107">
        <f t="shared" si="3"/>
        <v>0</v>
      </c>
      <c r="O33" s="107">
        <f t="shared" si="3"/>
        <v>0</v>
      </c>
    </row>
    <row r="34" spans="1:15" ht="11.25" customHeight="1" x14ac:dyDescent="0.25">
      <c r="A34" s="20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29.25" customHeight="1" x14ac:dyDescent="0.25">
      <c r="A35" s="137" t="s">
        <v>58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</row>
    <row r="36" spans="1:15" ht="8.25" customHeight="1" x14ac:dyDescent="0.25"/>
    <row r="37" spans="1:15" x14ac:dyDescent="0.25">
      <c r="A37" s="137" t="s">
        <v>48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</row>
    <row r="38" spans="1:15" ht="8.25" customHeight="1" x14ac:dyDescent="0.25"/>
    <row r="39" spans="1:15" ht="29.25" customHeight="1" x14ac:dyDescent="0.25">
      <c r="A39" s="137" t="s">
        <v>49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35">
    <mergeCell ref="F19:G19"/>
    <mergeCell ref="H19:I19"/>
    <mergeCell ref="J19:K19"/>
    <mergeCell ref="L19:M19"/>
    <mergeCell ref="N19:O19"/>
    <mergeCell ref="A39:N39"/>
    <mergeCell ref="A25:N25"/>
    <mergeCell ref="A35:N35"/>
    <mergeCell ref="A33:E33"/>
    <mergeCell ref="A37:N37"/>
    <mergeCell ref="A29:E29"/>
    <mergeCell ref="A30:E30"/>
    <mergeCell ref="N27:O27"/>
    <mergeCell ref="L27:M27"/>
    <mergeCell ref="J27:K27"/>
    <mergeCell ref="H27:I27"/>
    <mergeCell ref="F27:G27"/>
    <mergeCell ref="A21:E21"/>
    <mergeCell ref="A22:E22"/>
    <mergeCell ref="A23:E23"/>
    <mergeCell ref="A14:E14"/>
    <mergeCell ref="A15:E15"/>
    <mergeCell ref="A13:E13"/>
    <mergeCell ref="A5:N5"/>
    <mergeCell ref="A17:N17"/>
    <mergeCell ref="A1:N1"/>
    <mergeCell ref="A3:N3"/>
    <mergeCell ref="A9:E9"/>
    <mergeCell ref="A10:E10"/>
    <mergeCell ref="A11:E11"/>
    <mergeCell ref="F7:G7"/>
    <mergeCell ref="H7:I7"/>
    <mergeCell ref="J7:K7"/>
    <mergeCell ref="L7:M7"/>
    <mergeCell ref="N7:O7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60" firstPageNumber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6"/>
  <sheetViews>
    <sheetView showGridLines="0" zoomScaleNormal="100" workbookViewId="0">
      <pane xSplit="5" ySplit="10" topLeftCell="F11" activePane="bottomRight" state="frozen"/>
      <selection activeCell="A2" sqref="A2:H2"/>
      <selection pane="topRight" activeCell="A2" sqref="A2:H2"/>
      <selection pane="bottomLeft" activeCell="A2" sqref="A2:H2"/>
      <selection pane="bottomRight" activeCell="F11" sqref="F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69.85546875" bestFit="1" customWidth="1"/>
    <col min="5" max="5" width="25.28515625" hidden="1" customWidth="1"/>
    <col min="6" max="6" width="14" customWidth="1"/>
    <col min="7" max="10" width="13.5703125" customWidth="1"/>
    <col min="11" max="11" width="13.7109375" customWidth="1"/>
    <col min="12" max="15" width="13.5703125" customWidth="1"/>
  </cols>
  <sheetData>
    <row r="1" spans="1:15" ht="42" customHeight="1" x14ac:dyDescent="0.25">
      <c r="A1" s="122" t="str">
        <f>+SAŽETAK!A1</f>
        <v>FINANCIJSKI PLAN OSNOVNE ŠKOLE IVANA GUNDULIĆA DUBROVNIK 
ZA 2023. I PROJEKCIJA ZA 2024. I 2025. GODINU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8" customHeight="1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customHeight="1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8" x14ac:dyDescent="0.25">
      <c r="A4" s="5"/>
      <c r="B4" s="5"/>
      <c r="C4" s="5"/>
      <c r="D4" s="5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22" t="s">
        <v>15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8" x14ac:dyDescent="0.25">
      <c r="A6" s="5"/>
      <c r="B6" s="5"/>
      <c r="C6" s="5"/>
      <c r="D6" s="5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5" ht="15.75" customHeight="1" x14ac:dyDescent="0.2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8" x14ac:dyDescent="0.25">
      <c r="A8" s="5"/>
      <c r="B8" s="5"/>
      <c r="C8" s="5"/>
      <c r="D8" s="5"/>
      <c r="E8" s="28"/>
      <c r="F8" s="114"/>
      <c r="G8" s="28"/>
      <c r="H8" s="5"/>
      <c r="I8" s="28"/>
      <c r="J8" s="5"/>
      <c r="K8" s="116"/>
      <c r="L8" s="6"/>
      <c r="M8" s="6"/>
      <c r="N8" s="6"/>
      <c r="O8" s="6"/>
    </row>
    <row r="9" spans="1:15" ht="25.5" customHeight="1" x14ac:dyDescent="0.25">
      <c r="A9" s="24" t="s">
        <v>16</v>
      </c>
      <c r="B9" s="23" t="s">
        <v>17</v>
      </c>
      <c r="C9" s="23" t="s">
        <v>18</v>
      </c>
      <c r="D9" s="23" t="s">
        <v>14</v>
      </c>
      <c r="E9" s="23"/>
      <c r="F9" s="145" t="s">
        <v>12</v>
      </c>
      <c r="G9" s="146"/>
      <c r="H9" s="145" t="s">
        <v>13</v>
      </c>
      <c r="I9" s="146"/>
      <c r="J9" s="145" t="s">
        <v>50</v>
      </c>
      <c r="K9" s="146"/>
      <c r="L9" s="147" t="s">
        <v>51</v>
      </c>
      <c r="M9" s="148"/>
      <c r="N9" s="147" t="s">
        <v>52</v>
      </c>
      <c r="O9" s="148"/>
    </row>
    <row r="10" spans="1:15" x14ac:dyDescent="0.25">
      <c r="A10" s="24"/>
      <c r="B10" s="23"/>
      <c r="C10" s="23"/>
      <c r="D10" s="23"/>
      <c r="E10" s="23"/>
      <c r="F10" s="23" t="s">
        <v>60</v>
      </c>
      <c r="G10" s="23" t="s">
        <v>61</v>
      </c>
      <c r="H10" s="23" t="s">
        <v>60</v>
      </c>
      <c r="I10" s="23" t="s">
        <v>61</v>
      </c>
      <c r="J10" s="23" t="s">
        <v>60</v>
      </c>
      <c r="K10" s="23" t="s">
        <v>61</v>
      </c>
      <c r="L10" s="23" t="s">
        <v>60</v>
      </c>
      <c r="M10" s="23" t="s">
        <v>61</v>
      </c>
      <c r="N10" s="23" t="s">
        <v>60</v>
      </c>
      <c r="O10" s="23" t="s">
        <v>61</v>
      </c>
    </row>
    <row r="11" spans="1:15" s="66" customFormat="1" ht="15.75" customHeight="1" x14ac:dyDescent="0.25">
      <c r="A11" s="101">
        <v>6</v>
      </c>
      <c r="B11" s="101"/>
      <c r="C11" s="101"/>
      <c r="D11" s="101" t="s">
        <v>19</v>
      </c>
      <c r="E11" s="102"/>
      <c r="F11" s="103">
        <f>+F12+F15+F17+F20+F23</f>
        <v>17338377.960000001</v>
      </c>
      <c r="G11" s="103">
        <f>+G12+G15+G17+G20+G23</f>
        <v>2301198.2162054549</v>
      </c>
      <c r="H11" s="103">
        <f>+H12+H15+H17+H20+H23</f>
        <v>19640600</v>
      </c>
      <c r="I11" s="103">
        <f t="shared" ref="I11:O11" si="0">+I12+I15+I17+I20+I23</f>
        <v>2606755.5909483042</v>
      </c>
      <c r="J11" s="103">
        <f t="shared" si="0"/>
        <v>20404630</v>
      </c>
      <c r="K11" s="103">
        <f t="shared" si="0"/>
        <v>2710815</v>
      </c>
      <c r="L11" s="103">
        <f t="shared" si="0"/>
        <v>20404630</v>
      </c>
      <c r="M11" s="103">
        <f t="shared" si="0"/>
        <v>2710815</v>
      </c>
      <c r="N11" s="103">
        <f t="shared" si="0"/>
        <v>20404630</v>
      </c>
      <c r="O11" s="103">
        <f t="shared" si="0"/>
        <v>2710815</v>
      </c>
    </row>
    <row r="12" spans="1:15" ht="15.75" customHeight="1" x14ac:dyDescent="0.25">
      <c r="A12" s="98"/>
      <c r="B12" s="99">
        <v>63</v>
      </c>
      <c r="C12" s="99"/>
      <c r="D12" s="99" t="s">
        <v>54</v>
      </c>
      <c r="E12" s="100"/>
      <c r="F12" s="72">
        <f>+F13+F14</f>
        <v>13485999.23</v>
      </c>
      <c r="G12" s="72">
        <f>+G13+G14</f>
        <v>1789899.6920830845</v>
      </c>
      <c r="H12" s="72">
        <f>+H13+H14</f>
        <v>15180900</v>
      </c>
      <c r="I12" s="72">
        <f t="shared" ref="I12:O12" si="1">+I13+I14</f>
        <v>2014851.6822615964</v>
      </c>
      <c r="J12" s="72">
        <f t="shared" si="1"/>
        <v>15789130</v>
      </c>
      <c r="K12" s="72">
        <f t="shared" si="1"/>
        <v>2095580</v>
      </c>
      <c r="L12" s="72">
        <f t="shared" si="1"/>
        <v>15789130</v>
      </c>
      <c r="M12" s="72">
        <f t="shared" si="1"/>
        <v>2095580</v>
      </c>
      <c r="N12" s="72">
        <f t="shared" si="1"/>
        <v>15789130</v>
      </c>
      <c r="O12" s="72">
        <f t="shared" si="1"/>
        <v>2095578</v>
      </c>
    </row>
    <row r="13" spans="1:15" x14ac:dyDescent="0.25">
      <c r="A13" s="14"/>
      <c r="B13" s="14"/>
      <c r="C13" s="15">
        <v>49</v>
      </c>
      <c r="D13" s="15" t="s">
        <v>68</v>
      </c>
      <c r="E13" s="58"/>
      <c r="F13" s="73">
        <v>12933468.720000001</v>
      </c>
      <c r="G13" s="73">
        <f>+F13/Naslovnica!$A$1</f>
        <v>1716566.2910611189</v>
      </c>
      <c r="H13" s="73">
        <v>14612900</v>
      </c>
      <c r="I13" s="73">
        <v>1939465.127082089</v>
      </c>
      <c r="J13" s="74">
        <v>15299130</v>
      </c>
      <c r="K13" s="74">
        <v>2030544</v>
      </c>
      <c r="L13" s="74">
        <v>15299130</v>
      </c>
      <c r="M13" s="74">
        <v>2030544</v>
      </c>
      <c r="N13" s="74">
        <v>15299130</v>
      </c>
      <c r="O13" s="74">
        <v>2030544</v>
      </c>
    </row>
    <row r="14" spans="1:15" x14ac:dyDescent="0.25">
      <c r="A14" s="14"/>
      <c r="B14" s="31"/>
      <c r="C14" s="15">
        <v>55</v>
      </c>
      <c r="D14" s="15" t="s">
        <v>75</v>
      </c>
      <c r="E14" s="58"/>
      <c r="F14" s="73">
        <v>552530.51</v>
      </c>
      <c r="G14" s="73">
        <f>+F14/Naslovnica!$A$1</f>
        <v>73333.401021965619</v>
      </c>
      <c r="H14" s="73">
        <v>568000</v>
      </c>
      <c r="I14" s="73">
        <v>75386.555179507588</v>
      </c>
      <c r="J14" s="74">
        <v>490000</v>
      </c>
      <c r="K14" s="74">
        <v>65036</v>
      </c>
      <c r="L14" s="74">
        <v>490000</v>
      </c>
      <c r="M14" s="74">
        <v>65036</v>
      </c>
      <c r="N14" s="74">
        <v>490000</v>
      </c>
      <c r="O14" s="74">
        <v>65034</v>
      </c>
    </row>
    <row r="15" spans="1:15" ht="15.75" customHeight="1" x14ac:dyDescent="0.25">
      <c r="A15" s="98"/>
      <c r="B15" s="99">
        <v>64</v>
      </c>
      <c r="C15" s="99"/>
      <c r="D15" s="99" t="s">
        <v>104</v>
      </c>
      <c r="E15" s="100"/>
      <c r="F15" s="72">
        <f>+F16</f>
        <v>2.44</v>
      </c>
      <c r="G15" s="72">
        <f>+G16</f>
        <v>0.32384365253168756</v>
      </c>
      <c r="H15" s="72">
        <f>+H16</f>
        <v>100</v>
      </c>
      <c r="I15" s="72">
        <f t="shared" ref="I15:O15" si="2">+I16</f>
        <v>13.272280841462605</v>
      </c>
      <c r="J15" s="72">
        <f t="shared" si="2"/>
        <v>0</v>
      </c>
      <c r="K15" s="72">
        <f t="shared" si="2"/>
        <v>0</v>
      </c>
      <c r="L15" s="72">
        <f t="shared" si="2"/>
        <v>0</v>
      </c>
      <c r="M15" s="72">
        <f t="shared" si="2"/>
        <v>0</v>
      </c>
      <c r="N15" s="72">
        <f t="shared" si="2"/>
        <v>0</v>
      </c>
      <c r="O15" s="72">
        <f t="shared" si="2"/>
        <v>0</v>
      </c>
    </row>
    <row r="16" spans="1:15" x14ac:dyDescent="0.25">
      <c r="A16" s="14"/>
      <c r="B16" s="14"/>
      <c r="C16" s="15">
        <v>25</v>
      </c>
      <c r="D16" s="15" t="s">
        <v>93</v>
      </c>
      <c r="E16" s="58"/>
      <c r="F16" s="73">
        <v>2.44</v>
      </c>
      <c r="G16" s="73">
        <f>+F16/Naslovnica!$A$1</f>
        <v>0.32384365253168756</v>
      </c>
      <c r="H16" s="73">
        <v>100</v>
      </c>
      <c r="I16" s="73">
        <v>13.272280841462605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</row>
    <row r="17" spans="1:15" ht="15.75" customHeight="1" x14ac:dyDescent="0.25">
      <c r="A17" s="98"/>
      <c r="B17" s="99">
        <v>65</v>
      </c>
      <c r="C17" s="99"/>
      <c r="D17" s="99" t="s">
        <v>106</v>
      </c>
      <c r="E17" s="100"/>
      <c r="F17" s="72">
        <f>+F18+F19</f>
        <v>485921.43</v>
      </c>
      <c r="G17" s="72">
        <f t="shared" ref="G17:H17" si="3">+G18+G19</f>
        <v>64492.856858451123</v>
      </c>
      <c r="H17" s="72">
        <f t="shared" si="3"/>
        <v>590000</v>
      </c>
      <c r="I17" s="72">
        <f t="shared" ref="I17:O17" si="4">+I18+I19</f>
        <v>78306.456964629368</v>
      </c>
      <c r="J17" s="72">
        <f t="shared" si="4"/>
        <v>600000</v>
      </c>
      <c r="K17" s="72">
        <f t="shared" si="4"/>
        <v>79634</v>
      </c>
      <c r="L17" s="72">
        <f t="shared" si="4"/>
        <v>600000</v>
      </c>
      <c r="M17" s="72">
        <f t="shared" si="4"/>
        <v>79634</v>
      </c>
      <c r="N17" s="72">
        <f t="shared" si="4"/>
        <v>600000</v>
      </c>
      <c r="O17" s="72">
        <f t="shared" si="4"/>
        <v>79636</v>
      </c>
    </row>
    <row r="18" spans="1:15" x14ac:dyDescent="0.25">
      <c r="A18" s="14"/>
      <c r="B18" s="14"/>
      <c r="C18" s="15">
        <v>55</v>
      </c>
      <c r="D18" s="15" t="s">
        <v>75</v>
      </c>
      <c r="E18" s="58"/>
      <c r="F18" s="73">
        <v>482571.75</v>
      </c>
      <c r="G18" s="73">
        <f>+F18/Naslovnica!$A$1</f>
        <v>64048.277921560817</v>
      </c>
      <c r="H18" s="73">
        <v>590000</v>
      </c>
      <c r="I18" s="73">
        <v>78306.456964629368</v>
      </c>
      <c r="J18" s="74">
        <v>600000</v>
      </c>
      <c r="K18" s="74">
        <v>79634</v>
      </c>
      <c r="L18" s="74">
        <v>600000</v>
      </c>
      <c r="M18" s="74">
        <v>79634</v>
      </c>
      <c r="N18" s="74">
        <v>600000</v>
      </c>
      <c r="O18" s="74">
        <v>79636</v>
      </c>
    </row>
    <row r="19" spans="1:15" x14ac:dyDescent="0.25">
      <c r="A19" s="14"/>
      <c r="B19" s="14"/>
      <c r="C19" s="15">
        <v>25</v>
      </c>
      <c r="D19" s="15" t="s">
        <v>93</v>
      </c>
      <c r="E19" s="58"/>
      <c r="F19" s="73">
        <v>3349.68</v>
      </c>
      <c r="G19" s="73">
        <f>+F19/Naslovnica!$A$1</f>
        <v>444.57893689030453</v>
      </c>
      <c r="H19" s="73">
        <v>0</v>
      </c>
      <c r="I19" s="73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</row>
    <row r="20" spans="1:15" ht="15.75" customHeight="1" x14ac:dyDescent="0.25">
      <c r="A20" s="98"/>
      <c r="B20" s="99">
        <v>66</v>
      </c>
      <c r="C20" s="99"/>
      <c r="D20" s="99" t="s">
        <v>105</v>
      </c>
      <c r="E20" s="100"/>
      <c r="F20" s="72">
        <f>+F21+F22</f>
        <v>27834.1</v>
      </c>
      <c r="G20" s="72">
        <f t="shared" ref="G20:H20" si="5">+G21+G22</f>
        <v>3694.2199216935428</v>
      </c>
      <c r="H20" s="72">
        <f t="shared" si="5"/>
        <v>7500</v>
      </c>
      <c r="I20" s="72">
        <f t="shared" ref="I20:O20" si="6">+I21+I22</f>
        <v>995.4210631096953</v>
      </c>
      <c r="J20" s="72">
        <f t="shared" si="6"/>
        <v>7500</v>
      </c>
      <c r="K20" s="72">
        <f t="shared" si="6"/>
        <v>995</v>
      </c>
      <c r="L20" s="72">
        <f t="shared" si="6"/>
        <v>7500</v>
      </c>
      <c r="M20" s="72">
        <f t="shared" si="6"/>
        <v>995</v>
      </c>
      <c r="N20" s="72">
        <f t="shared" si="6"/>
        <v>7500</v>
      </c>
      <c r="O20" s="72">
        <f t="shared" si="6"/>
        <v>995</v>
      </c>
    </row>
    <row r="21" spans="1:15" x14ac:dyDescent="0.25">
      <c r="A21" s="14"/>
      <c r="B21" s="14"/>
      <c r="C21" s="15">
        <v>55</v>
      </c>
      <c r="D21" s="15" t="s">
        <v>75</v>
      </c>
      <c r="E21" s="58"/>
      <c r="F21" s="73">
        <v>19700</v>
      </c>
      <c r="G21" s="73">
        <f>+F21/Naslovnica!$A$1</f>
        <v>2614.6393257681329</v>
      </c>
      <c r="H21" s="73">
        <v>3000</v>
      </c>
      <c r="I21" s="73">
        <v>398.16842524387812</v>
      </c>
      <c r="J21" s="74">
        <v>3000</v>
      </c>
      <c r="K21" s="74">
        <v>398</v>
      </c>
      <c r="L21" s="74">
        <v>3000</v>
      </c>
      <c r="M21" s="74">
        <v>398</v>
      </c>
      <c r="N21" s="74">
        <v>3000</v>
      </c>
      <c r="O21" s="74">
        <v>398</v>
      </c>
    </row>
    <row r="22" spans="1:15" x14ac:dyDescent="0.25">
      <c r="A22" s="14"/>
      <c r="B22" s="14"/>
      <c r="C22" s="15">
        <v>25</v>
      </c>
      <c r="D22" s="15" t="s">
        <v>93</v>
      </c>
      <c r="E22" s="58"/>
      <c r="F22" s="73">
        <v>8134.1</v>
      </c>
      <c r="G22" s="73">
        <f>+F22/Naslovnica!$A$1</f>
        <v>1079.5805959254099</v>
      </c>
      <c r="H22" s="73">
        <v>4500</v>
      </c>
      <c r="I22" s="73">
        <v>597.25263786581718</v>
      </c>
      <c r="J22" s="74">
        <v>4500</v>
      </c>
      <c r="K22" s="74">
        <v>597</v>
      </c>
      <c r="L22" s="74">
        <v>4500</v>
      </c>
      <c r="M22" s="74">
        <v>597</v>
      </c>
      <c r="N22" s="74">
        <v>4500</v>
      </c>
      <c r="O22" s="74">
        <v>597</v>
      </c>
    </row>
    <row r="23" spans="1:15" ht="15.75" customHeight="1" x14ac:dyDescent="0.25">
      <c r="A23" s="98"/>
      <c r="B23" s="99">
        <v>67</v>
      </c>
      <c r="C23" s="99"/>
      <c r="D23" s="99" t="s">
        <v>55</v>
      </c>
      <c r="E23" s="100"/>
      <c r="F23" s="72">
        <f>+F24+F25+F26+F27</f>
        <v>3338620.76</v>
      </c>
      <c r="G23" s="72">
        <f>+G24+G25+G26+G27</f>
        <v>443111.1234985732</v>
      </c>
      <c r="H23" s="72">
        <f>+H24+H25+H26+H27</f>
        <v>3862100</v>
      </c>
      <c r="I23" s="72">
        <f t="shared" ref="I23:O23" si="7">+I24+I25+I26+I27</f>
        <v>512588.75837812712</v>
      </c>
      <c r="J23" s="72">
        <f t="shared" si="7"/>
        <v>4008000</v>
      </c>
      <c r="K23" s="72">
        <f t="shared" si="7"/>
        <v>534606</v>
      </c>
      <c r="L23" s="72">
        <f t="shared" si="7"/>
        <v>4008000</v>
      </c>
      <c r="M23" s="72">
        <f t="shared" si="7"/>
        <v>534606</v>
      </c>
      <c r="N23" s="72">
        <f t="shared" si="7"/>
        <v>4008000</v>
      </c>
      <c r="O23" s="72">
        <f t="shared" si="7"/>
        <v>534606</v>
      </c>
    </row>
    <row r="24" spans="1:15" x14ac:dyDescent="0.25">
      <c r="A24" s="14"/>
      <c r="B24" s="14"/>
      <c r="C24" s="15">
        <v>11</v>
      </c>
      <c r="D24" s="18" t="s">
        <v>20</v>
      </c>
      <c r="E24" s="57"/>
      <c r="F24" s="73">
        <v>1539137.4700000002</v>
      </c>
      <c r="G24" s="73">
        <f>+F24/Naslovnica!$A$1</f>
        <v>204278.64755458228</v>
      </c>
      <c r="H24" s="73">
        <v>1963400</v>
      </c>
      <c r="I24" s="73">
        <v>260587.96204127668</v>
      </c>
      <c r="J24" s="74">
        <v>2104000</v>
      </c>
      <c r="K24" s="74">
        <v>279249</v>
      </c>
      <c r="L24" s="74">
        <v>2104000</v>
      </c>
      <c r="M24" s="74">
        <v>279249</v>
      </c>
      <c r="N24" s="74">
        <v>2104000</v>
      </c>
      <c r="O24" s="74">
        <v>279249</v>
      </c>
    </row>
    <row r="25" spans="1:15" x14ac:dyDescent="0.25">
      <c r="A25" s="14"/>
      <c r="B25" s="14"/>
      <c r="C25" s="15">
        <v>31</v>
      </c>
      <c r="D25" s="18" t="s">
        <v>65</v>
      </c>
      <c r="E25" s="57"/>
      <c r="F25" s="73">
        <v>1232399.9999999998</v>
      </c>
      <c r="G25" s="73">
        <f>+F25/Naslovnica!$A$1</f>
        <v>163567.58909018509</v>
      </c>
      <c r="H25" s="73">
        <v>1300000</v>
      </c>
      <c r="I25" s="73">
        <v>172539.65093901387</v>
      </c>
      <c r="J25" s="73">
        <v>1250000</v>
      </c>
      <c r="K25" s="73">
        <v>166034</v>
      </c>
      <c r="L25" s="73">
        <v>1250000</v>
      </c>
      <c r="M25" s="73">
        <v>166034</v>
      </c>
      <c r="N25" s="73">
        <v>1250000</v>
      </c>
      <c r="O25" s="73">
        <v>166034</v>
      </c>
    </row>
    <row r="26" spans="1:15" x14ac:dyDescent="0.25">
      <c r="A26" s="14"/>
      <c r="B26" s="14"/>
      <c r="C26" s="15">
        <v>42</v>
      </c>
      <c r="D26" s="18" t="s">
        <v>87</v>
      </c>
      <c r="E26" s="57"/>
      <c r="F26" s="73">
        <v>0</v>
      </c>
      <c r="G26" s="73">
        <f>+F26/Naslovnica!$A$1</f>
        <v>0</v>
      </c>
      <c r="H26" s="73">
        <v>19000</v>
      </c>
      <c r="I26" s="73">
        <v>2521.7333598778951</v>
      </c>
      <c r="J26" s="74">
        <v>17000</v>
      </c>
      <c r="K26" s="74">
        <v>2522</v>
      </c>
      <c r="L26" s="74">
        <v>17000</v>
      </c>
      <c r="M26" s="74">
        <v>2522</v>
      </c>
      <c r="N26" s="74">
        <v>17000</v>
      </c>
      <c r="O26" s="74">
        <v>2522</v>
      </c>
    </row>
    <row r="27" spans="1:15" x14ac:dyDescent="0.25">
      <c r="A27" s="14"/>
      <c r="B27" s="14"/>
      <c r="C27" s="15">
        <v>44</v>
      </c>
      <c r="D27" s="18" t="s">
        <v>81</v>
      </c>
      <c r="E27" s="57"/>
      <c r="F27" s="73">
        <v>567083.29</v>
      </c>
      <c r="G27" s="73">
        <f>+F27/Naslovnica!$A$1</f>
        <v>75264.88685380583</v>
      </c>
      <c r="H27" s="73">
        <v>579700</v>
      </c>
      <c r="I27" s="73">
        <v>76939.412037958711</v>
      </c>
      <c r="J27" s="74">
        <v>637000</v>
      </c>
      <c r="K27" s="74">
        <v>86801</v>
      </c>
      <c r="L27" s="74">
        <v>637000</v>
      </c>
      <c r="M27" s="74">
        <v>86801</v>
      </c>
      <c r="N27" s="74">
        <v>637000</v>
      </c>
      <c r="O27" s="74">
        <v>86801</v>
      </c>
    </row>
    <row r="28" spans="1:15" s="66" customFormat="1" ht="15.75" customHeight="1" x14ac:dyDescent="0.25">
      <c r="A28" s="101">
        <v>7</v>
      </c>
      <c r="B28" s="101"/>
      <c r="C28" s="101"/>
      <c r="D28" s="101" t="s">
        <v>21</v>
      </c>
      <c r="E28" s="102"/>
      <c r="F28" s="103">
        <f t="shared" ref="F28:O29" si="8">+F29</f>
        <v>1413.14</v>
      </c>
      <c r="G28" s="103">
        <f t="shared" si="8"/>
        <v>187.55590948304467</v>
      </c>
      <c r="H28" s="103">
        <f t="shared" si="8"/>
        <v>1400</v>
      </c>
      <c r="I28" s="103">
        <f t="shared" si="8"/>
        <v>185.81193178047647</v>
      </c>
      <c r="J28" s="103">
        <f t="shared" si="8"/>
        <v>0</v>
      </c>
      <c r="K28" s="103">
        <f t="shared" si="8"/>
        <v>0</v>
      </c>
      <c r="L28" s="103">
        <f t="shared" si="8"/>
        <v>0</v>
      </c>
      <c r="M28" s="103">
        <f t="shared" si="8"/>
        <v>0</v>
      </c>
      <c r="N28" s="103">
        <f t="shared" si="8"/>
        <v>0</v>
      </c>
      <c r="O28" s="103">
        <f t="shared" si="8"/>
        <v>0</v>
      </c>
    </row>
    <row r="29" spans="1:15" ht="15.75" customHeight="1" x14ac:dyDescent="0.25">
      <c r="A29" s="98"/>
      <c r="B29" s="99">
        <v>72</v>
      </c>
      <c r="C29" s="99"/>
      <c r="D29" s="99" t="s">
        <v>53</v>
      </c>
      <c r="E29" s="100"/>
      <c r="F29" s="72">
        <f t="shared" si="8"/>
        <v>1413.14</v>
      </c>
      <c r="G29" s="72">
        <f t="shared" si="8"/>
        <v>187.55590948304467</v>
      </c>
      <c r="H29" s="72">
        <f t="shared" si="8"/>
        <v>1400</v>
      </c>
      <c r="I29" s="72">
        <f t="shared" si="8"/>
        <v>185.81193178047647</v>
      </c>
      <c r="J29" s="72">
        <f t="shared" si="8"/>
        <v>0</v>
      </c>
      <c r="K29" s="72">
        <f t="shared" si="8"/>
        <v>0</v>
      </c>
      <c r="L29" s="72">
        <f t="shared" si="8"/>
        <v>0</v>
      </c>
      <c r="M29" s="72">
        <f t="shared" si="8"/>
        <v>0</v>
      </c>
      <c r="N29" s="72">
        <f t="shared" si="8"/>
        <v>0</v>
      </c>
      <c r="O29" s="72">
        <f t="shared" si="8"/>
        <v>0</v>
      </c>
    </row>
    <row r="30" spans="1:15" x14ac:dyDescent="0.25">
      <c r="A30" s="18"/>
      <c r="B30" s="18"/>
      <c r="C30" s="15">
        <v>55</v>
      </c>
      <c r="D30" s="15" t="s">
        <v>75</v>
      </c>
      <c r="E30" s="58"/>
      <c r="F30" s="73">
        <v>1413.14</v>
      </c>
      <c r="G30" s="73">
        <f>+F30/Naslovnica!$A$1</f>
        <v>187.55590948304467</v>
      </c>
      <c r="H30" s="73">
        <v>1400</v>
      </c>
      <c r="I30" s="73">
        <v>185.81193178047647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</row>
    <row r="31" spans="1:15" s="66" customFormat="1" ht="15.75" customHeight="1" x14ac:dyDescent="0.25">
      <c r="A31" s="101">
        <v>9</v>
      </c>
      <c r="B31" s="101"/>
      <c r="C31" s="101"/>
      <c r="D31" s="101" t="s">
        <v>112</v>
      </c>
      <c r="E31" s="102"/>
      <c r="F31" s="103">
        <f t="shared" ref="F31:F32" si="9">+F32</f>
        <v>157158.79999999999</v>
      </c>
      <c r="G31" s="103">
        <f t="shared" ref="G31:G32" si="10">+G32</f>
        <v>20858.557303072532</v>
      </c>
      <c r="H31" s="103">
        <f t="shared" ref="H31:O32" si="11">+H32</f>
        <v>28200</v>
      </c>
      <c r="I31" s="103">
        <f t="shared" si="11"/>
        <v>3742.7831972924546</v>
      </c>
      <c r="J31" s="103">
        <f t="shared" si="11"/>
        <v>0</v>
      </c>
      <c r="K31" s="103">
        <f t="shared" si="11"/>
        <v>0</v>
      </c>
      <c r="L31" s="103">
        <f t="shared" si="11"/>
        <v>0</v>
      </c>
      <c r="M31" s="103">
        <f t="shared" si="11"/>
        <v>0</v>
      </c>
      <c r="N31" s="103">
        <f t="shared" si="11"/>
        <v>0</v>
      </c>
      <c r="O31" s="103">
        <f t="shared" si="11"/>
        <v>0</v>
      </c>
    </row>
    <row r="32" spans="1:15" ht="15.75" customHeight="1" x14ac:dyDescent="0.25">
      <c r="A32" s="98"/>
      <c r="B32" s="99">
        <v>92</v>
      </c>
      <c r="C32" s="99"/>
      <c r="D32" s="99" t="s">
        <v>113</v>
      </c>
      <c r="E32" s="100"/>
      <c r="F32" s="72">
        <f t="shared" si="9"/>
        <v>157158.79999999999</v>
      </c>
      <c r="G32" s="72">
        <f t="shared" si="10"/>
        <v>20858.557303072532</v>
      </c>
      <c r="H32" s="72">
        <f t="shared" si="11"/>
        <v>28200</v>
      </c>
      <c r="I32" s="72">
        <f t="shared" si="11"/>
        <v>3742.7831972924546</v>
      </c>
      <c r="J32" s="72">
        <f t="shared" si="11"/>
        <v>0</v>
      </c>
      <c r="K32" s="72">
        <f t="shared" si="11"/>
        <v>0</v>
      </c>
      <c r="L32" s="72">
        <f t="shared" si="11"/>
        <v>0</v>
      </c>
      <c r="M32" s="72">
        <f t="shared" si="11"/>
        <v>0</v>
      </c>
      <c r="N32" s="72">
        <f t="shared" si="11"/>
        <v>0</v>
      </c>
      <c r="O32" s="72">
        <f t="shared" si="11"/>
        <v>0</v>
      </c>
    </row>
    <row r="33" spans="1:15" x14ac:dyDescent="0.25">
      <c r="A33" s="18"/>
      <c r="B33" s="18"/>
      <c r="C33" s="15">
        <v>29</v>
      </c>
      <c r="D33" s="15" t="s">
        <v>74</v>
      </c>
      <c r="E33" s="58"/>
      <c r="F33" s="73">
        <v>157158.79999999999</v>
      </c>
      <c r="G33" s="73">
        <f>+F33/Naslovnica!$A$1</f>
        <v>20858.557303072532</v>
      </c>
      <c r="H33" s="73">
        <v>28200</v>
      </c>
      <c r="I33" s="73">
        <v>3742.7831972924546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</row>
    <row r="35" spans="1:15" ht="15.75" customHeight="1" x14ac:dyDescent="0.25">
      <c r="A35" s="122" t="s">
        <v>22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1:15" ht="18" x14ac:dyDescent="0.25">
      <c r="A36" s="5"/>
      <c r="B36" s="5"/>
      <c r="C36" s="5"/>
      <c r="D36" s="5"/>
      <c r="E36" s="28"/>
      <c r="F36" s="5"/>
      <c r="G36" s="28"/>
      <c r="H36" s="5"/>
      <c r="I36" s="28"/>
      <c r="J36" s="5"/>
      <c r="K36" s="28"/>
      <c r="L36" s="6"/>
      <c r="M36" s="6"/>
      <c r="N36" s="6"/>
      <c r="O36" s="6"/>
    </row>
    <row r="37" spans="1:15" ht="30" customHeight="1" x14ac:dyDescent="0.25">
      <c r="A37" s="24" t="s">
        <v>16</v>
      </c>
      <c r="B37" s="23" t="s">
        <v>17</v>
      </c>
      <c r="C37" s="23" t="s">
        <v>18</v>
      </c>
      <c r="D37" s="23" t="s">
        <v>23</v>
      </c>
      <c r="E37" s="23"/>
      <c r="F37" s="145" t="s">
        <v>12</v>
      </c>
      <c r="G37" s="146"/>
      <c r="H37" s="145" t="s">
        <v>13</v>
      </c>
      <c r="I37" s="146"/>
      <c r="J37" s="145" t="s">
        <v>50</v>
      </c>
      <c r="K37" s="146"/>
      <c r="L37" s="147" t="s">
        <v>51</v>
      </c>
      <c r="M37" s="148"/>
      <c r="N37" s="147" t="s">
        <v>52</v>
      </c>
      <c r="O37" s="148"/>
    </row>
    <row r="38" spans="1:15" x14ac:dyDescent="0.25">
      <c r="A38" s="24"/>
      <c r="B38" s="23"/>
      <c r="C38" s="23"/>
      <c r="D38" s="23"/>
      <c r="E38" s="23"/>
      <c r="F38" s="23" t="s">
        <v>60</v>
      </c>
      <c r="G38" s="23" t="s">
        <v>61</v>
      </c>
      <c r="H38" s="23" t="s">
        <v>60</v>
      </c>
      <c r="I38" s="23" t="s">
        <v>61</v>
      </c>
      <c r="J38" s="23" t="s">
        <v>60</v>
      </c>
      <c r="K38" s="23" t="s">
        <v>61</v>
      </c>
      <c r="L38" s="23" t="s">
        <v>60</v>
      </c>
      <c r="M38" s="23" t="s">
        <v>61</v>
      </c>
      <c r="N38" s="23" t="s">
        <v>60</v>
      </c>
      <c r="O38" s="23" t="s">
        <v>61</v>
      </c>
    </row>
    <row r="39" spans="1:15" s="66" customFormat="1" ht="15.75" customHeight="1" x14ac:dyDescent="0.25">
      <c r="A39" s="101">
        <v>3</v>
      </c>
      <c r="B39" s="101"/>
      <c r="C39" s="101"/>
      <c r="D39" s="101" t="s">
        <v>24</v>
      </c>
      <c r="E39" s="102"/>
      <c r="F39" s="103">
        <f>+F40+F49+F58+F67</f>
        <v>16841426.350000001</v>
      </c>
      <c r="G39" s="103">
        <f t="shared" ref="G39:O39" si="12">+G40+G49+G58+G67</f>
        <v>2235241.4028800852</v>
      </c>
      <c r="H39" s="103">
        <f t="shared" si="12"/>
        <v>19002100</v>
      </c>
      <c r="I39" s="103">
        <f t="shared" si="12"/>
        <v>2522012.0777755664</v>
      </c>
      <c r="J39" s="103">
        <f t="shared" si="12"/>
        <v>19818130</v>
      </c>
      <c r="K39" s="103">
        <f t="shared" si="12"/>
        <v>2632972</v>
      </c>
      <c r="L39" s="103">
        <f t="shared" si="12"/>
        <v>19818130</v>
      </c>
      <c r="M39" s="103">
        <f t="shared" si="12"/>
        <v>2632972</v>
      </c>
      <c r="N39" s="103">
        <f t="shared" si="12"/>
        <v>19818130</v>
      </c>
      <c r="O39" s="103">
        <f t="shared" si="12"/>
        <v>2632972</v>
      </c>
    </row>
    <row r="40" spans="1:15" ht="15.75" customHeight="1" x14ac:dyDescent="0.25">
      <c r="A40" s="98"/>
      <c r="B40" s="99">
        <v>31</v>
      </c>
      <c r="C40" s="99"/>
      <c r="D40" s="99" t="s">
        <v>25</v>
      </c>
      <c r="E40" s="100"/>
      <c r="F40" s="72">
        <f>SUM(F41:F48)</f>
        <v>14413992.390000001</v>
      </c>
      <c r="G40" s="72">
        <f t="shared" ref="G40:O40" si="13">SUM(G41:G48)</f>
        <v>1913065.5504678478</v>
      </c>
      <c r="H40" s="72">
        <f t="shared" si="13"/>
        <v>16502200</v>
      </c>
      <c r="I40" s="72">
        <f t="shared" si="13"/>
        <v>2190218.3290198422</v>
      </c>
      <c r="J40" s="72">
        <f t="shared" si="13"/>
        <v>17653809.689684354</v>
      </c>
      <c r="K40" s="72">
        <f t="shared" si="13"/>
        <v>2343065</v>
      </c>
      <c r="L40" s="72">
        <f t="shared" si="13"/>
        <v>17653809.689684354</v>
      </c>
      <c r="M40" s="72">
        <f t="shared" si="13"/>
        <v>2343065</v>
      </c>
      <c r="N40" s="72">
        <f t="shared" si="13"/>
        <v>17653809.689684354</v>
      </c>
      <c r="O40" s="72">
        <f t="shared" si="13"/>
        <v>2343065</v>
      </c>
    </row>
    <row r="41" spans="1:15" s="113" customFormat="1" x14ac:dyDescent="0.25">
      <c r="A41" s="14"/>
      <c r="B41" s="14"/>
      <c r="C41" s="14">
        <v>11</v>
      </c>
      <c r="D41" s="14" t="s">
        <v>20</v>
      </c>
      <c r="E41" s="112"/>
      <c r="F41" s="73">
        <f>+'POSEBNI DIO'!F38+'POSEBNI DIO'!F60+'POSEBNI DIO'!F55</f>
        <v>1156693.1100000001</v>
      </c>
      <c r="G41" s="73">
        <f>+'POSEBNI DIO'!G38+'POSEBNI DIO'!G60+'POSEBNI DIO'!G55</f>
        <v>153519.55803304797</v>
      </c>
      <c r="H41" s="73">
        <f>+'POSEBNI DIO'!H38+'POSEBNI DIO'!H60+'POSEBNI DIO'!H55</f>
        <v>1674500</v>
      </c>
      <c r="I41" s="73">
        <f>+'POSEBNI DIO'!I38+'POSEBNI DIO'!I60+'POSEBNI DIO'!I55</f>
        <v>222244.34269029132</v>
      </c>
      <c r="J41" s="73">
        <f>+'POSEBNI DIO'!J38+'POSEBNI DIO'!J60+'POSEBNI DIO'!J55</f>
        <v>1997356.9069135655</v>
      </c>
      <c r="K41" s="73">
        <f>+'POSEBNI DIO'!K38+'POSEBNI DIO'!K60+'POSEBNI DIO'!K55</f>
        <v>265095</v>
      </c>
      <c r="L41" s="73">
        <f>+'POSEBNI DIO'!L38+'POSEBNI DIO'!L60+'POSEBNI DIO'!L55</f>
        <v>1997356.9069135655</v>
      </c>
      <c r="M41" s="73">
        <f>+'POSEBNI DIO'!M38+'POSEBNI DIO'!M60+'POSEBNI DIO'!M55</f>
        <v>265095</v>
      </c>
      <c r="N41" s="73">
        <f>+'POSEBNI DIO'!N38+'POSEBNI DIO'!N60+'POSEBNI DIO'!N55</f>
        <v>1997356.9069135655</v>
      </c>
      <c r="O41" s="73">
        <f>+'POSEBNI DIO'!O38+'POSEBNI DIO'!O60+'POSEBNI DIO'!O55</f>
        <v>265095</v>
      </c>
    </row>
    <row r="42" spans="1:15" s="113" customFormat="1" x14ac:dyDescent="0.25">
      <c r="A42" s="14"/>
      <c r="B42" s="31"/>
      <c r="C42" s="14">
        <v>31</v>
      </c>
      <c r="D42" s="18" t="s">
        <v>65</v>
      </c>
      <c r="E42" s="112"/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</row>
    <row r="43" spans="1:15" s="113" customFormat="1" x14ac:dyDescent="0.25">
      <c r="A43" s="14"/>
      <c r="B43" s="31"/>
      <c r="C43" s="14">
        <v>42</v>
      </c>
      <c r="D43" s="18" t="s">
        <v>87</v>
      </c>
      <c r="E43" s="112"/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</row>
    <row r="44" spans="1:15" s="113" customFormat="1" x14ac:dyDescent="0.25">
      <c r="A44" s="14"/>
      <c r="B44" s="31"/>
      <c r="C44" s="14">
        <v>44</v>
      </c>
      <c r="D44" s="18" t="s">
        <v>81</v>
      </c>
      <c r="E44" s="112"/>
      <c r="F44" s="73">
        <f>+'POSEBNI DIO'!F64</f>
        <v>507941.29000000004</v>
      </c>
      <c r="G44" s="73">
        <f>+'POSEBNI DIO'!G64</f>
        <v>67415.394518548012</v>
      </c>
      <c r="H44" s="73">
        <f>+'POSEBNI DIO'!H64</f>
        <v>531200</v>
      </c>
      <c r="I44" s="73">
        <f>+'POSEBNI DIO'!I64</f>
        <v>70502.355829849344</v>
      </c>
      <c r="J44" s="73">
        <f>+'POSEBNI DIO'!J64</f>
        <v>594202.7827707876</v>
      </c>
      <c r="K44" s="73">
        <f>+'POSEBNI DIO'!K64</f>
        <v>78865</v>
      </c>
      <c r="L44" s="73">
        <f>+'POSEBNI DIO'!L64</f>
        <v>594202.7827707876</v>
      </c>
      <c r="M44" s="73">
        <f>+'POSEBNI DIO'!M64</f>
        <v>78865</v>
      </c>
      <c r="N44" s="73">
        <f>+'POSEBNI DIO'!N64</f>
        <v>594202.7827707876</v>
      </c>
      <c r="O44" s="73">
        <f>+'POSEBNI DIO'!O64</f>
        <v>78865</v>
      </c>
    </row>
    <row r="45" spans="1:15" s="113" customFormat="1" x14ac:dyDescent="0.25">
      <c r="A45" s="14"/>
      <c r="B45" s="14"/>
      <c r="C45" s="14">
        <v>49</v>
      </c>
      <c r="D45" s="14" t="s">
        <v>68</v>
      </c>
      <c r="E45" s="112"/>
      <c r="F45" s="73">
        <f>+'POSEBNI DIO'!F16</f>
        <v>12719759</v>
      </c>
      <c r="G45" s="73">
        <f>+'POSEBNI DIO'!G16</f>
        <v>1688202.1368372154</v>
      </c>
      <c r="H45" s="73">
        <f>+'POSEBNI DIO'!H16</f>
        <v>14296400</v>
      </c>
      <c r="I45" s="73">
        <f>+'POSEBNI DIO'!I16</f>
        <v>1897458.3582188599</v>
      </c>
      <c r="J45" s="73">
        <f>+'POSEBNI DIO'!J16</f>
        <v>15062250</v>
      </c>
      <c r="K45" s="73">
        <f>+'POSEBNI DIO'!K16</f>
        <v>1999105</v>
      </c>
      <c r="L45" s="73">
        <f>+'POSEBNI DIO'!L16</f>
        <v>15062250</v>
      </c>
      <c r="M45" s="73">
        <f>+'POSEBNI DIO'!M16</f>
        <v>1999105</v>
      </c>
      <c r="N45" s="73">
        <f>+'POSEBNI DIO'!N16</f>
        <v>15062250</v>
      </c>
      <c r="O45" s="73">
        <f>+'POSEBNI DIO'!O16</f>
        <v>1999105</v>
      </c>
    </row>
    <row r="46" spans="1:15" s="113" customFormat="1" x14ac:dyDescent="0.25">
      <c r="A46" s="14"/>
      <c r="B46" s="31"/>
      <c r="C46" s="14">
        <v>55</v>
      </c>
      <c r="D46" s="14" t="s">
        <v>75</v>
      </c>
      <c r="E46" s="112"/>
      <c r="F46" s="73">
        <f>+'POSEBNI DIO'!F43</f>
        <v>29598.99</v>
      </c>
      <c r="G46" s="73">
        <f>+'POSEBNI DIO'!G43</f>
        <v>3928.4610790364322</v>
      </c>
      <c r="H46" s="73">
        <f>+'POSEBNI DIO'!H43</f>
        <v>0</v>
      </c>
      <c r="I46" s="73">
        <f>+'POSEBNI DIO'!I43</f>
        <v>0</v>
      </c>
      <c r="J46" s="73">
        <f>+'POSEBNI DIO'!J43</f>
        <v>0</v>
      </c>
      <c r="K46" s="73">
        <f>+'POSEBNI DIO'!K43</f>
        <v>0</v>
      </c>
      <c r="L46" s="73">
        <f>+'POSEBNI DIO'!L43</f>
        <v>0</v>
      </c>
      <c r="M46" s="73">
        <f>+'POSEBNI DIO'!M43</f>
        <v>0</v>
      </c>
      <c r="N46" s="73">
        <f>+'POSEBNI DIO'!N43</f>
        <v>0</v>
      </c>
      <c r="O46" s="73">
        <f>+'POSEBNI DIO'!O43</f>
        <v>0</v>
      </c>
    </row>
    <row r="47" spans="1:15" s="113" customFormat="1" x14ac:dyDescent="0.25">
      <c r="A47" s="14"/>
      <c r="B47" s="31"/>
      <c r="C47" s="14">
        <v>25</v>
      </c>
      <c r="D47" s="14" t="s">
        <v>93</v>
      </c>
      <c r="E47" s="112"/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</row>
    <row r="48" spans="1:15" s="113" customFormat="1" x14ac:dyDescent="0.25">
      <c r="A48" s="14"/>
      <c r="B48" s="31"/>
      <c r="C48" s="14">
        <v>29</v>
      </c>
      <c r="D48" s="14" t="s">
        <v>74</v>
      </c>
      <c r="E48" s="112"/>
      <c r="F48" s="73">
        <f>+'POSEBNI DIO'!F27</f>
        <v>0</v>
      </c>
      <c r="G48" s="73">
        <f>+'POSEBNI DIO'!G27</f>
        <v>0</v>
      </c>
      <c r="H48" s="73">
        <f>+'POSEBNI DIO'!H27</f>
        <v>100</v>
      </c>
      <c r="I48" s="73">
        <f>+'POSEBNI DIO'!I27</f>
        <v>13.272280841462605</v>
      </c>
      <c r="J48" s="73">
        <f>+'POSEBNI DIO'!J27</f>
        <v>0</v>
      </c>
      <c r="K48" s="73">
        <f>+'POSEBNI DIO'!K27</f>
        <v>0</v>
      </c>
      <c r="L48" s="73">
        <f>+'POSEBNI DIO'!L27</f>
        <v>0</v>
      </c>
      <c r="M48" s="73">
        <f>+'POSEBNI DIO'!M27</f>
        <v>0</v>
      </c>
      <c r="N48" s="73">
        <f>+'POSEBNI DIO'!N27</f>
        <v>0</v>
      </c>
      <c r="O48" s="73">
        <f>+'POSEBNI DIO'!O27</f>
        <v>0</v>
      </c>
    </row>
    <row r="49" spans="1:15" ht="15.75" customHeight="1" x14ac:dyDescent="0.25">
      <c r="A49" s="98"/>
      <c r="B49" s="99">
        <v>32</v>
      </c>
      <c r="C49" s="99"/>
      <c r="D49" s="99" t="s">
        <v>37</v>
      </c>
      <c r="E49" s="100"/>
      <c r="F49" s="72">
        <f>SUM(F50:F57)</f>
        <v>1959410.6700000002</v>
      </c>
      <c r="G49" s="72">
        <f t="shared" ref="G49:O49" si="14">SUM(G50:G57)</f>
        <v>260058.48695998406</v>
      </c>
      <c r="H49" s="72">
        <f t="shared" si="14"/>
        <v>2094800</v>
      </c>
      <c r="I49" s="72">
        <f t="shared" si="14"/>
        <v>278027.73906695866</v>
      </c>
      <c r="J49" s="72">
        <f t="shared" si="14"/>
        <v>2021320.3103156472</v>
      </c>
      <c r="K49" s="72">
        <f t="shared" si="14"/>
        <v>270927</v>
      </c>
      <c r="L49" s="72">
        <f t="shared" si="14"/>
        <v>2021320.3103156472</v>
      </c>
      <c r="M49" s="72">
        <f t="shared" si="14"/>
        <v>270927</v>
      </c>
      <c r="N49" s="72">
        <f t="shared" si="14"/>
        <v>2021320.3103156472</v>
      </c>
      <c r="O49" s="72">
        <f t="shared" si="14"/>
        <v>270927</v>
      </c>
    </row>
    <row r="50" spans="1:15" s="113" customFormat="1" x14ac:dyDescent="0.25">
      <c r="A50" s="14"/>
      <c r="B50" s="14"/>
      <c r="C50" s="14">
        <v>11</v>
      </c>
      <c r="D50" s="14" t="s">
        <v>20</v>
      </c>
      <c r="E50" s="112"/>
      <c r="F50" s="73">
        <f>+'POSEBNI DIO'!F23+'POSEBNI DIO'!F39+'POSEBNI DIO'!F56+'POSEBNI DIO'!F61</f>
        <v>49884</v>
      </c>
      <c r="G50" s="73">
        <f>+'POSEBNI DIO'!G23+'POSEBNI DIO'!G39+'POSEBNI DIO'!G56+'POSEBNI DIO'!G61</f>
        <v>6620.7445749552062</v>
      </c>
      <c r="H50" s="73">
        <f>+'POSEBNI DIO'!H23+'POSEBNI DIO'!H39+'POSEBNI DIO'!H56+'POSEBNI DIO'!H61</f>
        <v>90000</v>
      </c>
      <c r="I50" s="73">
        <f>+'POSEBNI DIO'!I23+'POSEBNI DIO'!I39+'POSEBNI DIO'!I56+'POSEBNI DIO'!I61</f>
        <v>11945.052757316344</v>
      </c>
      <c r="J50" s="73">
        <f>+'POSEBNI DIO'!J23+'POSEBNI DIO'!J39+'POSEBNI DIO'!J56+'POSEBNI DIO'!J61</f>
        <v>106643.09308643472</v>
      </c>
      <c r="K50" s="73">
        <f>+'POSEBNI DIO'!K23+'POSEBNI DIO'!K39+'POSEBNI DIO'!K56+'POSEBNI DIO'!K61</f>
        <v>14154</v>
      </c>
      <c r="L50" s="73">
        <f>+'POSEBNI DIO'!L23+'POSEBNI DIO'!L39+'POSEBNI DIO'!L56+'POSEBNI DIO'!L61</f>
        <v>106643.09308643472</v>
      </c>
      <c r="M50" s="73">
        <f>+'POSEBNI DIO'!M23+'POSEBNI DIO'!M39+'POSEBNI DIO'!M56+'POSEBNI DIO'!M61</f>
        <v>14154</v>
      </c>
      <c r="N50" s="73">
        <f>+'POSEBNI DIO'!N23+'POSEBNI DIO'!N39+'POSEBNI DIO'!N56+'POSEBNI DIO'!N61</f>
        <v>106643.09308643472</v>
      </c>
      <c r="O50" s="73">
        <f>+'POSEBNI DIO'!O23+'POSEBNI DIO'!O39+'POSEBNI DIO'!O56+'POSEBNI DIO'!O61</f>
        <v>14154</v>
      </c>
    </row>
    <row r="51" spans="1:15" s="113" customFormat="1" x14ac:dyDescent="0.25">
      <c r="A51" s="14"/>
      <c r="B51" s="31"/>
      <c r="C51" s="14">
        <v>31</v>
      </c>
      <c r="D51" s="18" t="s">
        <v>65</v>
      </c>
      <c r="E51" s="112"/>
      <c r="F51" s="73">
        <f>+'POSEBNI DIO'!F11</f>
        <v>1168678.45</v>
      </c>
      <c r="G51" s="73">
        <f>+'POSEBNI DIO'!G11</f>
        <v>155110.28601765214</v>
      </c>
      <c r="H51" s="73">
        <f>+'POSEBNI DIO'!H11</f>
        <v>1173500</v>
      </c>
      <c r="I51" s="73">
        <f>+'POSEBNI DIO'!I11</f>
        <v>155750.21567456369</v>
      </c>
      <c r="J51" s="73">
        <f>+'POSEBNI DIO'!J11</f>
        <v>1122000</v>
      </c>
      <c r="K51" s="73">
        <f>+'POSEBNI DIO'!K11</f>
        <v>149045</v>
      </c>
      <c r="L51" s="73">
        <f>+'POSEBNI DIO'!L11</f>
        <v>1122000</v>
      </c>
      <c r="M51" s="73">
        <f>+'POSEBNI DIO'!M11</f>
        <v>149045</v>
      </c>
      <c r="N51" s="73">
        <f>+'POSEBNI DIO'!N11</f>
        <v>1122000</v>
      </c>
      <c r="O51" s="73">
        <f>+'POSEBNI DIO'!O11</f>
        <v>149045</v>
      </c>
    </row>
    <row r="52" spans="1:15" s="113" customFormat="1" x14ac:dyDescent="0.25">
      <c r="A52" s="14"/>
      <c r="B52" s="31"/>
      <c r="C52" s="14">
        <v>42</v>
      </c>
      <c r="D52" s="18" t="s">
        <v>87</v>
      </c>
      <c r="E52" s="112"/>
      <c r="F52" s="73">
        <f>+'POSEBNI DIO'!F73</f>
        <v>0</v>
      </c>
      <c r="G52" s="73">
        <f>+'POSEBNI DIO'!G73</f>
        <v>0</v>
      </c>
      <c r="H52" s="73">
        <f>+'POSEBNI DIO'!H73</f>
        <v>19000</v>
      </c>
      <c r="I52" s="73">
        <f>+'POSEBNI DIO'!I73</f>
        <v>2521.7333598778951</v>
      </c>
      <c r="J52" s="73">
        <f>+'POSEBNI DIO'!J73</f>
        <v>17000</v>
      </c>
      <c r="K52" s="73">
        <f>+'POSEBNI DIO'!K73</f>
        <v>2522</v>
      </c>
      <c r="L52" s="73">
        <f>+'POSEBNI DIO'!L73</f>
        <v>17000</v>
      </c>
      <c r="M52" s="73">
        <f>+'POSEBNI DIO'!M73</f>
        <v>2522</v>
      </c>
      <c r="N52" s="73">
        <f>+'POSEBNI DIO'!N73</f>
        <v>17000</v>
      </c>
      <c r="O52" s="73">
        <f>+'POSEBNI DIO'!O73</f>
        <v>2522</v>
      </c>
    </row>
    <row r="53" spans="1:15" s="113" customFormat="1" x14ac:dyDescent="0.25">
      <c r="A53" s="14"/>
      <c r="B53" s="31"/>
      <c r="C53" s="14">
        <v>44</v>
      </c>
      <c r="D53" s="18" t="s">
        <v>81</v>
      </c>
      <c r="E53" s="112"/>
      <c r="F53" s="73">
        <f>+'POSEBNI DIO'!F65+'POSEBNI DIO'!F76</f>
        <v>59142</v>
      </c>
      <c r="G53" s="73">
        <f>+'POSEBNI DIO'!G65+'POSEBNI DIO'!G76</f>
        <v>7849.4923352578135</v>
      </c>
      <c r="H53" s="73">
        <f>+'POSEBNI DIO'!H65+'POSEBNI DIO'!H76</f>
        <v>48500</v>
      </c>
      <c r="I53" s="73">
        <f>+'POSEBNI DIO'!I65+'POSEBNI DIO'!I76</f>
        <v>6437.0562081093631</v>
      </c>
      <c r="J53" s="73">
        <f>+'POSEBNI DIO'!J65+'POSEBNI DIO'!J76</f>
        <v>42797.217229212438</v>
      </c>
      <c r="K53" s="73">
        <f>+'POSEBNI DIO'!K65+'POSEBNI DIO'!K76</f>
        <v>7936</v>
      </c>
      <c r="L53" s="73">
        <f>+'POSEBNI DIO'!L65+'POSEBNI DIO'!L76</f>
        <v>42797.217229212438</v>
      </c>
      <c r="M53" s="73">
        <f>+'POSEBNI DIO'!M65+'POSEBNI DIO'!M76</f>
        <v>7936</v>
      </c>
      <c r="N53" s="73">
        <f>+'POSEBNI DIO'!N65+'POSEBNI DIO'!N76</f>
        <v>42797.217229212438</v>
      </c>
      <c r="O53" s="73">
        <f>+'POSEBNI DIO'!O65+'POSEBNI DIO'!O76</f>
        <v>7936</v>
      </c>
    </row>
    <row r="54" spans="1:15" s="113" customFormat="1" x14ac:dyDescent="0.25">
      <c r="A54" s="14"/>
      <c r="B54" s="14"/>
      <c r="C54" s="14">
        <v>49</v>
      </c>
      <c r="D54" s="14" t="s">
        <v>68</v>
      </c>
      <c r="E54" s="112"/>
      <c r="F54" s="73">
        <f>+'POSEBNI DIO'!F17</f>
        <v>203758.33000000002</v>
      </c>
      <c r="G54" s="73">
        <f>+'POSEBNI DIO'!G17</f>
        <v>27043.377795474153</v>
      </c>
      <c r="H54" s="73">
        <f>+'POSEBNI DIO'!H17</f>
        <v>250600</v>
      </c>
      <c r="I54" s="73">
        <f>+'POSEBNI DIO'!I17</f>
        <v>33260.335788705284</v>
      </c>
      <c r="J54" s="73">
        <f>+'POSEBNI DIO'!J17</f>
        <v>236880</v>
      </c>
      <c r="K54" s="73">
        <f>+'POSEBNI DIO'!K17</f>
        <v>31439</v>
      </c>
      <c r="L54" s="73">
        <f>+'POSEBNI DIO'!L17</f>
        <v>236880</v>
      </c>
      <c r="M54" s="73">
        <f>+'POSEBNI DIO'!M17</f>
        <v>31439</v>
      </c>
      <c r="N54" s="73">
        <f>+'POSEBNI DIO'!N17</f>
        <v>236880</v>
      </c>
      <c r="O54" s="73">
        <f>+'POSEBNI DIO'!O17</f>
        <v>31439</v>
      </c>
    </row>
    <row r="55" spans="1:15" s="113" customFormat="1" x14ac:dyDescent="0.25">
      <c r="A55" s="14"/>
      <c r="B55" s="31"/>
      <c r="C55" s="14">
        <v>55</v>
      </c>
      <c r="D55" s="14" t="s">
        <v>75</v>
      </c>
      <c r="E55" s="112"/>
      <c r="F55" s="73">
        <f>+'POSEBNI DIO'!F31+'POSEBNI DIO'!F44</f>
        <v>331274.61</v>
      </c>
      <c r="G55" s="73">
        <f>+'POSEBNI DIO'!G31+'POSEBNI DIO'!G44</f>
        <v>43967.696595659967</v>
      </c>
      <c r="H55" s="73">
        <f>+'POSEBNI DIO'!H31+'POSEBNI DIO'!H44</f>
        <v>485100</v>
      </c>
      <c r="I55" s="73">
        <f>+'POSEBNI DIO'!I31+'POSEBNI DIO'!I44</f>
        <v>64383.834361935093</v>
      </c>
      <c r="J55" s="73">
        <f>+'POSEBNI DIO'!J31+'POSEBNI DIO'!J44</f>
        <v>496000</v>
      </c>
      <c r="K55" s="73">
        <f>+'POSEBNI DIO'!K31+'POSEBNI DIO'!K44</f>
        <v>65831</v>
      </c>
      <c r="L55" s="73">
        <f>+'POSEBNI DIO'!L31+'POSEBNI DIO'!L44</f>
        <v>496000</v>
      </c>
      <c r="M55" s="73">
        <f>+'POSEBNI DIO'!M31+'POSEBNI DIO'!M44</f>
        <v>65831</v>
      </c>
      <c r="N55" s="73">
        <f>+'POSEBNI DIO'!N31+'POSEBNI DIO'!N44</f>
        <v>496000</v>
      </c>
      <c r="O55" s="73">
        <f>+'POSEBNI DIO'!O31+'POSEBNI DIO'!O44</f>
        <v>65831</v>
      </c>
    </row>
    <row r="56" spans="1:15" s="113" customFormat="1" x14ac:dyDescent="0.25">
      <c r="A56" s="14"/>
      <c r="B56" s="31"/>
      <c r="C56" s="14">
        <v>25</v>
      </c>
      <c r="D56" s="14" t="s">
        <v>93</v>
      </c>
      <c r="E56" s="112"/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</row>
    <row r="57" spans="1:15" s="113" customFormat="1" x14ac:dyDescent="0.25">
      <c r="A57" s="14"/>
      <c r="B57" s="31"/>
      <c r="C57" s="14">
        <v>29</v>
      </c>
      <c r="D57" s="14" t="s">
        <v>74</v>
      </c>
      <c r="E57" s="112"/>
      <c r="F57" s="73">
        <f>+'POSEBNI DIO'!F28+'POSEBNI DIO'!F49</f>
        <v>146673.28</v>
      </c>
      <c r="G57" s="73">
        <f>+'POSEBNI DIO'!G28+'POSEBNI DIO'!G49</f>
        <v>19466.889640984802</v>
      </c>
      <c r="H57" s="73">
        <f>+'POSEBNI DIO'!H28+'POSEBNI DIO'!H49</f>
        <v>28100</v>
      </c>
      <c r="I57" s="73">
        <f>+'POSEBNI DIO'!I28+'POSEBNI DIO'!I49</f>
        <v>3729.5109164509922</v>
      </c>
      <c r="J57" s="73">
        <f>+'POSEBNI DIO'!J28+'POSEBNI DIO'!J49</f>
        <v>0</v>
      </c>
      <c r="K57" s="73">
        <f>+'POSEBNI DIO'!K28+'POSEBNI DIO'!K49</f>
        <v>0</v>
      </c>
      <c r="L57" s="73">
        <f>+'POSEBNI DIO'!L28+'POSEBNI DIO'!L49</f>
        <v>0</v>
      </c>
      <c r="M57" s="73">
        <f>+'POSEBNI DIO'!M28+'POSEBNI DIO'!M49</f>
        <v>0</v>
      </c>
      <c r="N57" s="73">
        <f>+'POSEBNI DIO'!N28+'POSEBNI DIO'!N49</f>
        <v>0</v>
      </c>
      <c r="O57" s="73">
        <f>+'POSEBNI DIO'!O28+'POSEBNI DIO'!O49</f>
        <v>0</v>
      </c>
    </row>
    <row r="58" spans="1:15" ht="15.75" customHeight="1" x14ac:dyDescent="0.25">
      <c r="A58" s="98"/>
      <c r="B58" s="99">
        <v>34</v>
      </c>
      <c r="C58" s="99"/>
      <c r="D58" s="99" t="s">
        <v>69</v>
      </c>
      <c r="E58" s="100"/>
      <c r="F58" s="72">
        <f>SUM(F59:F66)</f>
        <v>16555.53</v>
      </c>
      <c r="G58" s="72">
        <f t="shared" ref="G58:O58" si="15">SUM(G59:G66)</f>
        <v>2197.2964363925939</v>
      </c>
      <c r="H58" s="72">
        <f t="shared" si="15"/>
        <v>74300</v>
      </c>
      <c r="I58" s="72">
        <f t="shared" si="15"/>
        <v>9861.3046652067133</v>
      </c>
      <c r="J58" s="72">
        <f t="shared" si="15"/>
        <v>8000</v>
      </c>
      <c r="K58" s="72">
        <f t="shared" si="15"/>
        <v>1062</v>
      </c>
      <c r="L58" s="72">
        <f t="shared" si="15"/>
        <v>8000</v>
      </c>
      <c r="M58" s="72">
        <f t="shared" si="15"/>
        <v>1062</v>
      </c>
      <c r="N58" s="72">
        <f t="shared" si="15"/>
        <v>8000</v>
      </c>
      <c r="O58" s="72">
        <f t="shared" si="15"/>
        <v>1062</v>
      </c>
    </row>
    <row r="59" spans="1:15" s="113" customFormat="1" x14ac:dyDescent="0.25">
      <c r="A59" s="14"/>
      <c r="B59" s="14"/>
      <c r="C59" s="14">
        <v>11</v>
      </c>
      <c r="D59" s="14" t="s">
        <v>20</v>
      </c>
      <c r="E59" s="112"/>
      <c r="F59" s="73">
        <f>+'POSEBNI DIO'!F40</f>
        <v>0</v>
      </c>
      <c r="G59" s="73">
        <f>+'POSEBNI DIO'!G40</f>
        <v>0</v>
      </c>
      <c r="H59" s="73">
        <f>+'POSEBNI DIO'!H40</f>
        <v>1900</v>
      </c>
      <c r="I59" s="73">
        <f>+'POSEBNI DIO'!I40</f>
        <v>252.17333598778947</v>
      </c>
      <c r="J59" s="73">
        <f>+'POSEBNI DIO'!J40</f>
        <v>0</v>
      </c>
      <c r="K59" s="73">
        <f>+'POSEBNI DIO'!K40</f>
        <v>0</v>
      </c>
      <c r="L59" s="73">
        <f>+'POSEBNI DIO'!L40</f>
        <v>0</v>
      </c>
      <c r="M59" s="73">
        <f>+'POSEBNI DIO'!M40</f>
        <v>0</v>
      </c>
      <c r="N59" s="73">
        <f>+'POSEBNI DIO'!N40</f>
        <v>0</v>
      </c>
      <c r="O59" s="73">
        <f>+'POSEBNI DIO'!O40</f>
        <v>0</v>
      </c>
    </row>
    <row r="60" spans="1:15" s="113" customFormat="1" x14ac:dyDescent="0.25">
      <c r="A60" s="14"/>
      <c r="B60" s="31"/>
      <c r="C60" s="14">
        <v>31</v>
      </c>
      <c r="D60" s="18" t="s">
        <v>65</v>
      </c>
      <c r="E60" s="112"/>
      <c r="F60" s="73">
        <f>+'POSEBNI DIO'!F12</f>
        <v>6721.55</v>
      </c>
      <c r="G60" s="73">
        <f>+'POSEBNI DIO'!G12</f>
        <v>892.10299289932971</v>
      </c>
      <c r="H60" s="73">
        <f>+'POSEBNI DIO'!H12</f>
        <v>6500</v>
      </c>
      <c r="I60" s="73">
        <f>+'POSEBNI DIO'!I12</f>
        <v>862.69825469506929</v>
      </c>
      <c r="J60" s="73">
        <f>+'POSEBNI DIO'!J12</f>
        <v>8000</v>
      </c>
      <c r="K60" s="73">
        <f>+'POSEBNI DIO'!K12</f>
        <v>1062</v>
      </c>
      <c r="L60" s="73">
        <f>+'POSEBNI DIO'!L12</f>
        <v>8000</v>
      </c>
      <c r="M60" s="73">
        <f>+'POSEBNI DIO'!M12</f>
        <v>1062</v>
      </c>
      <c r="N60" s="73">
        <f>+'POSEBNI DIO'!N12</f>
        <v>8000</v>
      </c>
      <c r="O60" s="73">
        <f>+'POSEBNI DIO'!O12</f>
        <v>1062</v>
      </c>
    </row>
    <row r="61" spans="1:15" s="113" customFormat="1" x14ac:dyDescent="0.25">
      <c r="A61" s="14"/>
      <c r="B61" s="31"/>
      <c r="C61" s="14">
        <v>42</v>
      </c>
      <c r="D61" s="18" t="s">
        <v>87</v>
      </c>
      <c r="E61" s="112"/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</row>
    <row r="62" spans="1:15" s="113" customFormat="1" x14ac:dyDescent="0.25">
      <c r="A62" s="14"/>
      <c r="B62" s="31"/>
      <c r="C62" s="14">
        <v>44</v>
      </c>
      <c r="D62" s="18" t="s">
        <v>81</v>
      </c>
      <c r="E62" s="112"/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</row>
    <row r="63" spans="1:15" s="113" customFormat="1" x14ac:dyDescent="0.25">
      <c r="A63" s="14"/>
      <c r="B63" s="14"/>
      <c r="C63" s="14">
        <v>49</v>
      </c>
      <c r="D63" s="14" t="s">
        <v>68</v>
      </c>
      <c r="E63" s="112"/>
      <c r="F63" s="73">
        <f>+'POSEBNI DIO'!F18</f>
        <v>9833.98</v>
      </c>
      <c r="G63" s="73">
        <f>+'POSEBNI DIO'!G18</f>
        <v>1305.1934434932641</v>
      </c>
      <c r="H63" s="73">
        <f>+'POSEBNI DIO'!H18</f>
        <v>65900</v>
      </c>
      <c r="I63" s="73">
        <f>+'POSEBNI DIO'!I18</f>
        <v>8746.4330745238549</v>
      </c>
      <c r="J63" s="73">
        <f>+'POSEBNI DIO'!J18</f>
        <v>0</v>
      </c>
      <c r="K63" s="73">
        <f>+'POSEBNI DIO'!K18</f>
        <v>0</v>
      </c>
      <c r="L63" s="73">
        <f>+'POSEBNI DIO'!L18</f>
        <v>0</v>
      </c>
      <c r="M63" s="73">
        <f>+'POSEBNI DIO'!M18</f>
        <v>0</v>
      </c>
      <c r="N63" s="73">
        <f>+'POSEBNI DIO'!N18</f>
        <v>0</v>
      </c>
      <c r="O63" s="73">
        <f>+'POSEBNI DIO'!O18</f>
        <v>0</v>
      </c>
    </row>
    <row r="64" spans="1:15" s="113" customFormat="1" x14ac:dyDescent="0.25">
      <c r="A64" s="14"/>
      <c r="B64" s="31"/>
      <c r="C64" s="14">
        <v>55</v>
      </c>
      <c r="D64" s="14" t="s">
        <v>75</v>
      </c>
      <c r="E64" s="112"/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</row>
    <row r="65" spans="1:15" s="113" customFormat="1" x14ac:dyDescent="0.25">
      <c r="A65" s="14"/>
      <c r="B65" s="31"/>
      <c r="C65" s="14">
        <v>25</v>
      </c>
      <c r="D65" s="14" t="s">
        <v>93</v>
      </c>
      <c r="E65" s="112"/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</row>
    <row r="66" spans="1:15" s="113" customFormat="1" x14ac:dyDescent="0.25">
      <c r="A66" s="14"/>
      <c r="B66" s="31"/>
      <c r="C66" s="14">
        <v>29</v>
      </c>
      <c r="D66" s="14" t="s">
        <v>74</v>
      </c>
      <c r="E66" s="112"/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</row>
    <row r="67" spans="1:15" ht="15.75" customHeight="1" x14ac:dyDescent="0.25">
      <c r="A67" s="98"/>
      <c r="B67" s="99">
        <v>37</v>
      </c>
      <c r="C67" s="99"/>
      <c r="D67" s="99" t="s">
        <v>73</v>
      </c>
      <c r="E67" s="100"/>
      <c r="F67" s="72">
        <f>SUM(F68:F75)</f>
        <v>451467.76</v>
      </c>
      <c r="G67" s="72">
        <f t="shared" ref="G67:O67" si="16">SUM(G68:G75)</f>
        <v>59920.069015860368</v>
      </c>
      <c r="H67" s="72">
        <f t="shared" si="16"/>
        <v>330800</v>
      </c>
      <c r="I67" s="72">
        <f t="shared" si="16"/>
        <v>43904.705023558301</v>
      </c>
      <c r="J67" s="72">
        <f t="shared" si="16"/>
        <v>135000</v>
      </c>
      <c r="K67" s="72">
        <f t="shared" si="16"/>
        <v>17918</v>
      </c>
      <c r="L67" s="72">
        <f t="shared" si="16"/>
        <v>135000</v>
      </c>
      <c r="M67" s="72">
        <f t="shared" si="16"/>
        <v>17918</v>
      </c>
      <c r="N67" s="72">
        <f t="shared" si="16"/>
        <v>135000</v>
      </c>
      <c r="O67" s="72">
        <f t="shared" si="16"/>
        <v>17918</v>
      </c>
    </row>
    <row r="68" spans="1:15" s="113" customFormat="1" x14ac:dyDescent="0.25">
      <c r="A68" s="14"/>
      <c r="B68" s="14"/>
      <c r="C68" s="14">
        <v>11</v>
      </c>
      <c r="D68" s="14" t="s">
        <v>20</v>
      </c>
      <c r="E68" s="112"/>
      <c r="F68" s="73">
        <f>+'POSEBNI DIO'!F24</f>
        <v>332560.36</v>
      </c>
      <c r="G68" s="73">
        <f>+'POSEBNI DIO'!G24</f>
        <v>44138.344946579062</v>
      </c>
      <c r="H68" s="73">
        <f>+'POSEBNI DIO'!H24</f>
        <v>197000</v>
      </c>
      <c r="I68" s="73">
        <f>+'POSEBNI DIO'!I24</f>
        <v>26146.393257681331</v>
      </c>
      <c r="J68" s="73">
        <f>+'POSEBNI DIO'!J24</f>
        <v>0</v>
      </c>
      <c r="K68" s="73">
        <f>+'POSEBNI DIO'!K24</f>
        <v>0</v>
      </c>
      <c r="L68" s="73">
        <f>+'POSEBNI DIO'!L24</f>
        <v>0</v>
      </c>
      <c r="M68" s="73">
        <f>+'POSEBNI DIO'!M24</f>
        <v>0</v>
      </c>
      <c r="N68" s="73">
        <f>+'POSEBNI DIO'!N24</f>
        <v>0</v>
      </c>
      <c r="O68" s="73">
        <f>+'POSEBNI DIO'!O24</f>
        <v>0</v>
      </c>
    </row>
    <row r="69" spans="1:15" s="113" customFormat="1" x14ac:dyDescent="0.25">
      <c r="A69" s="14"/>
      <c r="B69" s="31"/>
      <c r="C69" s="14">
        <v>31</v>
      </c>
      <c r="D69" s="18" t="s">
        <v>65</v>
      </c>
      <c r="E69" s="112"/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</row>
    <row r="70" spans="1:15" s="113" customFormat="1" x14ac:dyDescent="0.25">
      <c r="A70" s="14"/>
      <c r="B70" s="31"/>
      <c r="C70" s="14">
        <v>42</v>
      </c>
      <c r="D70" s="18" t="s">
        <v>87</v>
      </c>
      <c r="E70" s="112"/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</row>
    <row r="71" spans="1:15" s="113" customFormat="1" x14ac:dyDescent="0.25">
      <c r="A71" s="14"/>
      <c r="B71" s="31"/>
      <c r="C71" s="14">
        <v>44</v>
      </c>
      <c r="D71" s="18" t="s">
        <v>81</v>
      </c>
      <c r="E71" s="112"/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</row>
    <row r="72" spans="1:15" s="113" customFormat="1" x14ac:dyDescent="0.25">
      <c r="A72" s="14"/>
      <c r="B72" s="14"/>
      <c r="C72" s="14">
        <v>49</v>
      </c>
      <c r="D72" s="14" t="s">
        <v>68</v>
      </c>
      <c r="E72" s="112"/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</row>
    <row r="73" spans="1:15" s="113" customFormat="1" x14ac:dyDescent="0.25">
      <c r="A73" s="14"/>
      <c r="B73" s="31"/>
      <c r="C73" s="14">
        <v>55</v>
      </c>
      <c r="D73" s="14" t="s">
        <v>75</v>
      </c>
      <c r="E73" s="112"/>
      <c r="F73" s="73">
        <f>+'POSEBNI DIO'!F32</f>
        <v>118907.4</v>
      </c>
      <c r="G73" s="73">
        <f>+'POSEBNI DIO'!G32</f>
        <v>15781.724069281305</v>
      </c>
      <c r="H73" s="73">
        <f>+'POSEBNI DIO'!H32</f>
        <v>133800</v>
      </c>
      <c r="I73" s="73">
        <f>+'POSEBNI DIO'!I32</f>
        <v>17758.311765876966</v>
      </c>
      <c r="J73" s="73">
        <f>+'POSEBNI DIO'!J32</f>
        <v>135000</v>
      </c>
      <c r="K73" s="73">
        <f>+'POSEBNI DIO'!K32</f>
        <v>17918</v>
      </c>
      <c r="L73" s="73">
        <f>+'POSEBNI DIO'!L32</f>
        <v>135000</v>
      </c>
      <c r="M73" s="73">
        <f>+'POSEBNI DIO'!M32</f>
        <v>17918</v>
      </c>
      <c r="N73" s="73">
        <f>+'POSEBNI DIO'!N32</f>
        <v>135000</v>
      </c>
      <c r="O73" s="73">
        <f>+'POSEBNI DIO'!O32</f>
        <v>17918</v>
      </c>
    </row>
    <row r="74" spans="1:15" s="113" customFormat="1" x14ac:dyDescent="0.25">
      <c r="A74" s="14"/>
      <c r="B74" s="31"/>
      <c r="C74" s="14">
        <v>25</v>
      </c>
      <c r="D74" s="14" t="s">
        <v>93</v>
      </c>
      <c r="E74" s="112"/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</row>
    <row r="75" spans="1:15" s="113" customFormat="1" x14ac:dyDescent="0.25">
      <c r="A75" s="14"/>
      <c r="B75" s="31"/>
      <c r="C75" s="14">
        <v>29</v>
      </c>
      <c r="D75" s="14" t="s">
        <v>74</v>
      </c>
      <c r="E75" s="112"/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</row>
    <row r="76" spans="1:15" s="66" customFormat="1" ht="15.75" customHeight="1" x14ac:dyDescent="0.25">
      <c r="A76" s="101">
        <v>4</v>
      </c>
      <c r="B76" s="101"/>
      <c r="C76" s="101"/>
      <c r="D76" s="101" t="s">
        <v>26</v>
      </c>
      <c r="E76" s="102"/>
      <c r="F76" s="103">
        <f>+F77</f>
        <v>627406.1399999999</v>
      </c>
      <c r="G76" s="103">
        <f t="shared" ref="G76:O76" si="17">+G77</f>
        <v>83271.104917380027</v>
      </c>
      <c r="H76" s="103">
        <f t="shared" si="17"/>
        <v>668100</v>
      </c>
      <c r="I76" s="103">
        <f t="shared" si="17"/>
        <v>88672.108301811662</v>
      </c>
      <c r="J76" s="103">
        <f t="shared" si="17"/>
        <v>586500</v>
      </c>
      <c r="K76" s="103">
        <f t="shared" si="17"/>
        <v>77843</v>
      </c>
      <c r="L76" s="103">
        <f t="shared" si="17"/>
        <v>586500</v>
      </c>
      <c r="M76" s="103">
        <f t="shared" si="17"/>
        <v>77843</v>
      </c>
      <c r="N76" s="103">
        <f t="shared" si="17"/>
        <v>586500</v>
      </c>
      <c r="O76" s="103">
        <f t="shared" si="17"/>
        <v>77843</v>
      </c>
    </row>
    <row r="77" spans="1:15" ht="15.75" customHeight="1" x14ac:dyDescent="0.25">
      <c r="A77" s="98"/>
      <c r="B77" s="99">
        <v>42</v>
      </c>
      <c r="C77" s="99"/>
      <c r="D77" s="99" t="s">
        <v>56</v>
      </c>
      <c r="E77" s="100"/>
      <c r="F77" s="72">
        <f>SUM(F78:F85)</f>
        <v>627406.1399999999</v>
      </c>
      <c r="G77" s="72">
        <f t="shared" ref="G77:O77" si="18">SUM(G78:G85)</f>
        <v>83271.104917380027</v>
      </c>
      <c r="H77" s="72">
        <f t="shared" si="18"/>
        <v>668100</v>
      </c>
      <c r="I77" s="72">
        <f t="shared" si="18"/>
        <v>88672.108301811662</v>
      </c>
      <c r="J77" s="72">
        <f t="shared" si="18"/>
        <v>586500</v>
      </c>
      <c r="K77" s="72">
        <f t="shared" si="18"/>
        <v>77843</v>
      </c>
      <c r="L77" s="72">
        <f t="shared" si="18"/>
        <v>586500</v>
      </c>
      <c r="M77" s="72">
        <f t="shared" si="18"/>
        <v>77843</v>
      </c>
      <c r="N77" s="72">
        <f t="shared" si="18"/>
        <v>586500</v>
      </c>
      <c r="O77" s="72">
        <f t="shared" si="18"/>
        <v>77843</v>
      </c>
    </row>
    <row r="78" spans="1:15" s="113" customFormat="1" x14ac:dyDescent="0.25">
      <c r="A78" s="14"/>
      <c r="B78" s="14"/>
      <c r="C78" s="14">
        <v>11</v>
      </c>
      <c r="D78" s="14" t="s">
        <v>20</v>
      </c>
      <c r="E78" s="112"/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</row>
    <row r="79" spans="1:15" s="113" customFormat="1" x14ac:dyDescent="0.25">
      <c r="A79" s="14"/>
      <c r="B79" s="31"/>
      <c r="C79" s="14">
        <v>31</v>
      </c>
      <c r="D79" s="18" t="s">
        <v>65</v>
      </c>
      <c r="E79" s="112"/>
      <c r="F79" s="73">
        <f>+'POSEBNI DIO'!F81</f>
        <v>57000</v>
      </c>
      <c r="G79" s="73">
        <f>+'POSEBNI DIO'!G81</f>
        <v>7565.2000796336843</v>
      </c>
      <c r="H79" s="73">
        <f>+'POSEBNI DIO'!H81</f>
        <v>120000</v>
      </c>
      <c r="I79" s="73">
        <f>+'POSEBNI DIO'!I81</f>
        <v>15926.737009755125</v>
      </c>
      <c r="J79" s="73">
        <f>+'POSEBNI DIO'!J81</f>
        <v>120000</v>
      </c>
      <c r="K79" s="73">
        <f>+'POSEBNI DIO'!K81</f>
        <v>15927</v>
      </c>
      <c r="L79" s="73">
        <f>+'POSEBNI DIO'!L81</f>
        <v>120000</v>
      </c>
      <c r="M79" s="73">
        <f>+'POSEBNI DIO'!M81</f>
        <v>15927</v>
      </c>
      <c r="N79" s="73">
        <f>+'POSEBNI DIO'!N81</f>
        <v>120000</v>
      </c>
      <c r="O79" s="73">
        <f>+'POSEBNI DIO'!O81</f>
        <v>15927</v>
      </c>
    </row>
    <row r="80" spans="1:15" s="113" customFormat="1" x14ac:dyDescent="0.25">
      <c r="A80" s="14"/>
      <c r="B80" s="31"/>
      <c r="C80" s="14">
        <v>42</v>
      </c>
      <c r="D80" s="18" t="s">
        <v>87</v>
      </c>
      <c r="E80" s="112"/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</row>
    <row r="81" spans="1:15" s="113" customFormat="1" x14ac:dyDescent="0.25">
      <c r="A81" s="14"/>
      <c r="B81" s="31"/>
      <c r="C81" s="14">
        <v>44</v>
      </c>
      <c r="D81" s="18" t="s">
        <v>81</v>
      </c>
      <c r="E81" s="112"/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</row>
    <row r="82" spans="1:15" s="113" customFormat="1" x14ac:dyDescent="0.25">
      <c r="A82" s="14"/>
      <c r="B82" s="14"/>
      <c r="C82" s="14">
        <v>49</v>
      </c>
      <c r="D82" s="14" t="s">
        <v>68</v>
      </c>
      <c r="E82" s="112"/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</row>
    <row r="83" spans="1:15" s="113" customFormat="1" x14ac:dyDescent="0.25">
      <c r="A83" s="14"/>
      <c r="B83" s="31"/>
      <c r="C83" s="14">
        <v>55</v>
      </c>
      <c r="D83" s="14" t="s">
        <v>75</v>
      </c>
      <c r="E83" s="112"/>
      <c r="F83" s="73">
        <f>+'POSEBNI DIO'!F69+'POSEBNI DIO'!F46+'POSEBNI DIO'!F33</f>
        <v>548434.39999999991</v>
      </c>
      <c r="G83" s="73">
        <f>+'POSEBNI DIO'!G69+'POSEBNI DIO'!G46+'POSEBNI DIO'!G33</f>
        <v>72789.753799190381</v>
      </c>
      <c r="H83" s="73">
        <f>+'POSEBNI DIO'!H69+'POSEBNI DIO'!H46+'POSEBNI DIO'!H33</f>
        <v>543500</v>
      </c>
      <c r="I83" s="73">
        <f>+'POSEBNI DIO'!I69+'POSEBNI DIO'!I46+'POSEBNI DIO'!I33</f>
        <v>72134.846373349254</v>
      </c>
      <c r="J83" s="73">
        <f>+'POSEBNI DIO'!J69+'POSEBNI DIO'!J46+'POSEBNI DIO'!J33</f>
        <v>462000</v>
      </c>
      <c r="K83" s="73">
        <f>+'POSEBNI DIO'!K69+'POSEBNI DIO'!K46+'POSEBNI DIO'!K33</f>
        <v>61319</v>
      </c>
      <c r="L83" s="73">
        <f>+'POSEBNI DIO'!L69+'POSEBNI DIO'!L46+'POSEBNI DIO'!L33</f>
        <v>462000</v>
      </c>
      <c r="M83" s="73">
        <f>+'POSEBNI DIO'!M69+'POSEBNI DIO'!M46+'POSEBNI DIO'!M33</f>
        <v>61319</v>
      </c>
      <c r="N83" s="73">
        <f>+'POSEBNI DIO'!N69+'POSEBNI DIO'!N46+'POSEBNI DIO'!N33</f>
        <v>462000</v>
      </c>
      <c r="O83" s="73">
        <f>+'POSEBNI DIO'!O69+'POSEBNI DIO'!O46+'POSEBNI DIO'!O33</f>
        <v>61319</v>
      </c>
    </row>
    <row r="84" spans="1:15" s="113" customFormat="1" x14ac:dyDescent="0.25">
      <c r="A84" s="14"/>
      <c r="B84" s="31"/>
      <c r="C84" s="14">
        <v>25</v>
      </c>
      <c r="D84" s="14" t="s">
        <v>93</v>
      </c>
      <c r="E84" s="112"/>
      <c r="F84" s="73">
        <f>+'POSEBNI DIO'!F86</f>
        <v>11486.22</v>
      </c>
      <c r="G84" s="73">
        <f>+'POSEBNI DIO'!G86</f>
        <v>1524.4833764682458</v>
      </c>
      <c r="H84" s="73">
        <f>+'POSEBNI DIO'!H86</f>
        <v>4600</v>
      </c>
      <c r="I84" s="73">
        <f>+'POSEBNI DIO'!I86</f>
        <v>610.52491870727977</v>
      </c>
      <c r="J84" s="73">
        <f>+'POSEBNI DIO'!J86</f>
        <v>4500</v>
      </c>
      <c r="K84" s="73">
        <f>+'POSEBNI DIO'!K86</f>
        <v>597</v>
      </c>
      <c r="L84" s="73">
        <f>+'POSEBNI DIO'!L86</f>
        <v>4500</v>
      </c>
      <c r="M84" s="73">
        <f>+'POSEBNI DIO'!M86</f>
        <v>597</v>
      </c>
      <c r="N84" s="73">
        <f>+'POSEBNI DIO'!N86</f>
        <v>4500</v>
      </c>
      <c r="O84" s="73">
        <f>+'POSEBNI DIO'!O86</f>
        <v>597</v>
      </c>
    </row>
    <row r="85" spans="1:15" s="113" customFormat="1" x14ac:dyDescent="0.25">
      <c r="A85" s="14"/>
      <c r="B85" s="31"/>
      <c r="C85" s="14">
        <v>29</v>
      </c>
      <c r="D85" s="14" t="s">
        <v>74</v>
      </c>
      <c r="E85" s="112"/>
      <c r="F85" s="73">
        <f>+'POSEBNI DIO'!F51</f>
        <v>10485.52</v>
      </c>
      <c r="G85" s="73">
        <f>+'POSEBNI DIO'!G51</f>
        <v>1391.6676620877297</v>
      </c>
      <c r="H85" s="73">
        <f>+'POSEBNI DIO'!H51</f>
        <v>0</v>
      </c>
      <c r="I85" s="73">
        <f>+'POSEBNI DIO'!I51</f>
        <v>0</v>
      </c>
      <c r="J85" s="73">
        <f>+'POSEBNI DIO'!J51</f>
        <v>0</v>
      </c>
      <c r="K85" s="73">
        <f>+'POSEBNI DIO'!K51</f>
        <v>0</v>
      </c>
      <c r="L85" s="73">
        <f>+'POSEBNI DIO'!L51</f>
        <v>0</v>
      </c>
      <c r="M85" s="73">
        <f>+'POSEBNI DIO'!M51</f>
        <v>0</v>
      </c>
      <c r="N85" s="73">
        <f>+'POSEBNI DIO'!N51</f>
        <v>0</v>
      </c>
      <c r="O85" s="73">
        <f>+'POSEBNI DIO'!O51</f>
        <v>0</v>
      </c>
    </row>
    <row r="86" spans="1:15" x14ac:dyDescent="0.25">
      <c r="A86" s="91"/>
      <c r="B86" s="92"/>
      <c r="C86" s="93"/>
      <c r="D86" s="93"/>
      <c r="E86" s="93"/>
      <c r="F86" s="94"/>
      <c r="G86" s="94"/>
      <c r="H86" s="94"/>
      <c r="I86" s="94"/>
      <c r="J86" s="94"/>
      <c r="K86" s="94"/>
      <c r="L86" s="94"/>
      <c r="M86" s="94"/>
      <c r="N86" s="94"/>
      <c r="O86" s="94"/>
    </row>
  </sheetData>
  <mergeCells count="15">
    <mergeCell ref="F37:G37"/>
    <mergeCell ref="H37:I37"/>
    <mergeCell ref="J37:K37"/>
    <mergeCell ref="L37:M37"/>
    <mergeCell ref="N37:O37"/>
    <mergeCell ref="A7:O7"/>
    <mergeCell ref="A5:O5"/>
    <mergeCell ref="A35:O35"/>
    <mergeCell ref="A1:O1"/>
    <mergeCell ref="A3:O3"/>
    <mergeCell ref="F9:G9"/>
    <mergeCell ref="H9:I9"/>
    <mergeCell ref="N9:O9"/>
    <mergeCell ref="L9:M9"/>
    <mergeCell ref="J9:K9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59" firstPageNumber="2" orientation="landscape" useFirstPageNumber="1" r:id="rId1"/>
  <headerFooter alignWithMargins="0"/>
  <rowBreaks count="2" manualBreakCount="2">
    <brk id="33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showGridLines="0" zoomScaleNormal="100" workbookViewId="0">
      <selection sqref="A1:O1"/>
    </sheetView>
  </sheetViews>
  <sheetFormatPr defaultRowHeight="15" x14ac:dyDescent="0.25"/>
  <cols>
    <col min="1" max="1" width="37.7109375" customWidth="1"/>
    <col min="2" max="5" width="37.7109375" hidden="1" customWidth="1"/>
    <col min="6" max="15" width="17.7109375" customWidth="1"/>
  </cols>
  <sheetData>
    <row r="1" spans="1:15" ht="42" customHeight="1" x14ac:dyDescent="0.25">
      <c r="A1" s="122" t="str">
        <f>+SAŽETAK!A1</f>
        <v>FINANCIJSKI PLAN OSNOVNE ŠKOLE IVANA GUNDULIĆA DUBROVNIK 
ZA 2023. I PROJEKCIJA ZA 2024. I 2025. GODINU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8" customHeight="1" x14ac:dyDescent="0.25">
      <c r="A2" s="5"/>
      <c r="B2" s="28"/>
      <c r="C2" s="28"/>
      <c r="D2" s="28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8" x14ac:dyDescent="0.25">
      <c r="A4" s="5"/>
      <c r="B4" s="28"/>
      <c r="C4" s="28"/>
      <c r="D4" s="28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22" t="s">
        <v>15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8" x14ac:dyDescent="0.25">
      <c r="A6" s="5"/>
      <c r="B6" s="28"/>
      <c r="C6" s="28"/>
      <c r="D6" s="28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5" ht="15.75" customHeight="1" x14ac:dyDescent="0.25">
      <c r="A7" s="122" t="s">
        <v>27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8" x14ac:dyDescent="0.25">
      <c r="A8" s="5"/>
      <c r="B8" s="28"/>
      <c r="C8" s="28"/>
      <c r="D8" s="28"/>
      <c r="E8" s="28"/>
      <c r="F8" s="5"/>
      <c r="G8" s="28"/>
      <c r="H8" s="5"/>
      <c r="I8" s="28"/>
      <c r="J8" s="5"/>
      <c r="K8" s="28"/>
      <c r="L8" s="6"/>
      <c r="M8" s="6"/>
      <c r="N8" s="6"/>
      <c r="O8" s="6"/>
    </row>
    <row r="9" spans="1:15" ht="29.25" customHeight="1" x14ac:dyDescent="0.25">
      <c r="A9" s="24" t="s">
        <v>28</v>
      </c>
      <c r="B9" s="23"/>
      <c r="C9" s="23"/>
      <c r="D9" s="23"/>
      <c r="E9" s="23"/>
      <c r="F9" s="145" t="s">
        <v>12</v>
      </c>
      <c r="G9" s="146"/>
      <c r="H9" s="145" t="s">
        <v>13</v>
      </c>
      <c r="I9" s="146"/>
      <c r="J9" s="145" t="s">
        <v>50</v>
      </c>
      <c r="K9" s="146"/>
      <c r="L9" s="147" t="s">
        <v>51</v>
      </c>
      <c r="M9" s="148"/>
      <c r="N9" s="147" t="s">
        <v>52</v>
      </c>
      <c r="O9" s="148"/>
    </row>
    <row r="10" spans="1:15" x14ac:dyDescent="0.25">
      <c r="A10" s="24"/>
      <c r="B10" s="23"/>
      <c r="C10" s="23"/>
      <c r="D10" s="23"/>
      <c r="E10" s="23"/>
      <c r="F10" s="23" t="s">
        <v>60</v>
      </c>
      <c r="G10" s="23" t="s">
        <v>61</v>
      </c>
      <c r="H10" s="23" t="s">
        <v>60</v>
      </c>
      <c r="I10" s="23" t="s">
        <v>61</v>
      </c>
      <c r="J10" s="23" t="s">
        <v>60</v>
      </c>
      <c r="K10" s="23" t="s">
        <v>61</v>
      </c>
      <c r="L10" s="23" t="s">
        <v>60</v>
      </c>
      <c r="M10" s="23" t="s">
        <v>61</v>
      </c>
      <c r="N10" s="23" t="s">
        <v>60</v>
      </c>
      <c r="O10" s="23" t="s">
        <v>61</v>
      </c>
    </row>
    <row r="11" spans="1:15" s="66" customFormat="1" ht="15.75" customHeight="1" x14ac:dyDescent="0.25">
      <c r="A11" s="13" t="s">
        <v>29</v>
      </c>
      <c r="B11" s="55"/>
      <c r="C11" s="55"/>
      <c r="D11" s="55"/>
      <c r="E11" s="55"/>
      <c r="F11" s="70">
        <f>+F12</f>
        <v>17468832.489999998</v>
      </c>
      <c r="G11" s="70">
        <f t="shared" ref="G11:O12" si="0">+G12</f>
        <v>2318512.5077974647</v>
      </c>
      <c r="H11" s="70">
        <f t="shared" si="0"/>
        <v>19670200</v>
      </c>
      <c r="I11" s="70">
        <f t="shared" si="0"/>
        <v>2610684.1860773773</v>
      </c>
      <c r="J11" s="70">
        <f t="shared" si="0"/>
        <v>20404630</v>
      </c>
      <c r="K11" s="70">
        <f t="shared" si="0"/>
        <v>2710815</v>
      </c>
      <c r="L11" s="70">
        <f t="shared" si="0"/>
        <v>20404630</v>
      </c>
      <c r="M11" s="70">
        <f t="shared" si="0"/>
        <v>2710815</v>
      </c>
      <c r="N11" s="70">
        <f t="shared" si="0"/>
        <v>20404630</v>
      </c>
      <c r="O11" s="70">
        <f t="shared" si="0"/>
        <v>2710815</v>
      </c>
    </row>
    <row r="12" spans="1:15" s="66" customFormat="1" ht="15.75" customHeight="1" x14ac:dyDescent="0.25">
      <c r="A12" s="13" t="s">
        <v>102</v>
      </c>
      <c r="B12" s="55"/>
      <c r="C12" s="55"/>
      <c r="D12" s="55"/>
      <c r="E12" s="55"/>
      <c r="F12" s="70">
        <f>+F13</f>
        <v>17468832.489999998</v>
      </c>
      <c r="G12" s="70">
        <f t="shared" si="0"/>
        <v>2318512.5077974647</v>
      </c>
      <c r="H12" s="70">
        <f t="shared" si="0"/>
        <v>19670200</v>
      </c>
      <c r="I12" s="70">
        <f t="shared" si="0"/>
        <v>2610684.1860773773</v>
      </c>
      <c r="J12" s="70">
        <f t="shared" si="0"/>
        <v>20404630</v>
      </c>
      <c r="K12" s="70">
        <f t="shared" si="0"/>
        <v>2710815</v>
      </c>
      <c r="L12" s="70">
        <f t="shared" si="0"/>
        <v>20404630</v>
      </c>
      <c r="M12" s="70">
        <f t="shared" si="0"/>
        <v>2710815</v>
      </c>
      <c r="N12" s="70">
        <f t="shared" si="0"/>
        <v>20404630</v>
      </c>
      <c r="O12" s="70">
        <f t="shared" si="0"/>
        <v>2710815</v>
      </c>
    </row>
    <row r="13" spans="1:15" x14ac:dyDescent="0.25">
      <c r="A13" s="19" t="s">
        <v>103</v>
      </c>
      <c r="B13" s="56"/>
      <c r="C13" s="56"/>
      <c r="D13" s="56"/>
      <c r="E13" s="56"/>
      <c r="F13" s="73">
        <f>+'POSEBNI DIO'!F4</f>
        <v>17468832.489999998</v>
      </c>
      <c r="G13" s="73">
        <f>+'POSEBNI DIO'!G4</f>
        <v>2318512.5077974647</v>
      </c>
      <c r="H13" s="73">
        <f>+'POSEBNI DIO'!H4</f>
        <v>19670200</v>
      </c>
      <c r="I13" s="73">
        <f>+'POSEBNI DIO'!I4</f>
        <v>2610684.1860773773</v>
      </c>
      <c r="J13" s="73">
        <f>+'POSEBNI DIO'!J4</f>
        <v>20404630</v>
      </c>
      <c r="K13" s="73">
        <f>+'POSEBNI DIO'!K4</f>
        <v>2710815</v>
      </c>
      <c r="L13" s="73">
        <f>+'POSEBNI DIO'!L4</f>
        <v>20404630</v>
      </c>
      <c r="M13" s="73">
        <f>+'POSEBNI DIO'!M4</f>
        <v>2710815</v>
      </c>
      <c r="N13" s="73">
        <f>+'POSEBNI DIO'!N4</f>
        <v>20404630</v>
      </c>
      <c r="O13" s="73">
        <f>+'POSEBNI DIO'!O4</f>
        <v>2710815</v>
      </c>
    </row>
    <row r="18" spans="6:15" x14ac:dyDescent="0.25">
      <c r="G18" s="97"/>
    </row>
    <row r="22" spans="6:15" x14ac:dyDescent="0.25">
      <c r="F22" s="149"/>
      <c r="G22" s="149"/>
      <c r="H22" s="149"/>
      <c r="I22" s="149"/>
      <c r="J22" s="149"/>
      <c r="K22" s="149"/>
      <c r="L22" s="149"/>
      <c r="M22" s="149"/>
      <c r="N22" s="149"/>
      <c r="O22" s="149"/>
    </row>
  </sheetData>
  <mergeCells count="14">
    <mergeCell ref="A3:O3"/>
    <mergeCell ref="A1:O1"/>
    <mergeCell ref="N22:O22"/>
    <mergeCell ref="L22:M22"/>
    <mergeCell ref="J22:K22"/>
    <mergeCell ref="H22:I22"/>
    <mergeCell ref="F22:G22"/>
    <mergeCell ref="F9:G9"/>
    <mergeCell ref="H9:I9"/>
    <mergeCell ref="J9:K9"/>
    <mergeCell ref="L9:M9"/>
    <mergeCell ref="N9:O9"/>
    <mergeCell ref="A7:O7"/>
    <mergeCell ref="A5:O5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67" firstPageNumber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25"/>
  <sheetViews>
    <sheetView workbookViewId="0">
      <selection sqref="A1:N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5.28515625" hidden="1" customWidth="1"/>
    <col min="6" max="15" width="17.7109375" customWidth="1"/>
  </cols>
  <sheetData>
    <row r="1" spans="1:15" ht="42" customHeight="1" x14ac:dyDescent="0.25">
      <c r="A1" s="122" t="str">
        <f>+SAŽETAK!A1</f>
        <v>FINANCIJSKI PLAN OSNOVNE ŠKOLE IVANA GUNDULIĆA DUBROVNIK 
ZA 2023. I PROJEKCIJA ZA 2024. I 2025. GODINU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ht="18" customHeight="1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4"/>
      <c r="M3" s="124"/>
      <c r="N3" s="124"/>
    </row>
    <row r="4" spans="1:15" ht="18" x14ac:dyDescent="0.25">
      <c r="A4" s="5"/>
      <c r="B4" s="5"/>
      <c r="C4" s="5"/>
      <c r="D4" s="5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22" t="s">
        <v>30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5" ht="18" x14ac:dyDescent="0.25">
      <c r="A6" s="5"/>
      <c r="B6" s="5"/>
      <c r="C6" s="5"/>
      <c r="D6" s="5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5" ht="30.75" customHeight="1" x14ac:dyDescent="0.25">
      <c r="A7" s="24" t="s">
        <v>16</v>
      </c>
      <c r="B7" s="23" t="s">
        <v>17</v>
      </c>
      <c r="C7" s="23" t="s">
        <v>18</v>
      </c>
      <c r="D7" s="23" t="s">
        <v>59</v>
      </c>
      <c r="E7" s="23"/>
      <c r="F7" s="145" t="s">
        <v>12</v>
      </c>
      <c r="G7" s="146"/>
      <c r="H7" s="145" t="s">
        <v>13</v>
      </c>
      <c r="I7" s="146"/>
      <c r="J7" s="145" t="s">
        <v>50</v>
      </c>
      <c r="K7" s="146"/>
      <c r="L7" s="147" t="s">
        <v>51</v>
      </c>
      <c r="M7" s="148"/>
      <c r="N7" s="147" t="s">
        <v>52</v>
      </c>
      <c r="O7" s="148"/>
    </row>
    <row r="8" spans="1:15" x14ac:dyDescent="0.25">
      <c r="A8" s="24"/>
      <c r="B8" s="23"/>
      <c r="C8" s="23"/>
      <c r="D8" s="23"/>
      <c r="E8" s="23"/>
      <c r="F8" s="23" t="s">
        <v>60</v>
      </c>
      <c r="G8" s="23" t="s">
        <v>61</v>
      </c>
      <c r="H8" s="23" t="s">
        <v>60</v>
      </c>
      <c r="I8" s="23" t="s">
        <v>61</v>
      </c>
      <c r="J8" s="23" t="s">
        <v>60</v>
      </c>
      <c r="K8" s="23" t="s">
        <v>61</v>
      </c>
      <c r="L8" s="23" t="s">
        <v>60</v>
      </c>
      <c r="M8" s="23" t="s">
        <v>61</v>
      </c>
      <c r="N8" s="23" t="s">
        <v>60</v>
      </c>
      <c r="O8" s="23" t="s">
        <v>61</v>
      </c>
    </row>
    <row r="9" spans="1:15" ht="25.5" x14ac:dyDescent="0.25">
      <c r="A9" s="13">
        <v>8</v>
      </c>
      <c r="B9" s="13"/>
      <c r="C9" s="13"/>
      <c r="D9" s="13" t="s">
        <v>31</v>
      </c>
      <c r="E9" s="55"/>
      <c r="F9" s="10"/>
      <c r="G9" s="10"/>
      <c r="H9" s="11"/>
      <c r="I9" s="11"/>
      <c r="J9" s="11"/>
      <c r="K9" s="11"/>
      <c r="L9" s="11"/>
      <c r="M9" s="11"/>
      <c r="N9" s="11"/>
      <c r="O9" s="11"/>
    </row>
    <row r="10" spans="1:15" x14ac:dyDescent="0.25">
      <c r="A10" s="13"/>
      <c r="B10" s="18">
        <v>84</v>
      </c>
      <c r="C10" s="18"/>
      <c r="D10" s="18" t="s">
        <v>38</v>
      </c>
      <c r="E10" s="57"/>
      <c r="F10" s="10"/>
      <c r="G10" s="10"/>
      <c r="H10" s="11"/>
      <c r="I10" s="11"/>
      <c r="J10" s="11"/>
      <c r="K10" s="11"/>
      <c r="L10" s="11"/>
      <c r="M10" s="11"/>
      <c r="N10" s="11"/>
      <c r="O10" s="11"/>
    </row>
    <row r="11" spans="1:15" ht="25.5" x14ac:dyDescent="0.25">
      <c r="A11" s="14"/>
      <c r="B11" s="14"/>
      <c r="C11" s="15">
        <v>81</v>
      </c>
      <c r="D11" s="19" t="s">
        <v>39</v>
      </c>
      <c r="E11" s="56"/>
      <c r="F11" s="10"/>
      <c r="G11" s="10"/>
      <c r="H11" s="11"/>
      <c r="I11" s="11"/>
      <c r="J11" s="11"/>
      <c r="K11" s="11"/>
      <c r="L11" s="11"/>
      <c r="M11" s="11"/>
      <c r="N11" s="11"/>
      <c r="O11" s="11"/>
    </row>
    <row r="12" spans="1:15" ht="25.5" x14ac:dyDescent="0.25">
      <c r="A12" s="16">
        <v>5</v>
      </c>
      <c r="B12" s="17"/>
      <c r="C12" s="17"/>
      <c r="D12" s="29" t="s">
        <v>32</v>
      </c>
      <c r="E12" s="59"/>
      <c r="F12" s="10"/>
      <c r="G12" s="10"/>
      <c r="H12" s="11"/>
      <c r="I12" s="11"/>
      <c r="J12" s="11"/>
      <c r="K12" s="11"/>
      <c r="L12" s="11"/>
      <c r="M12" s="11"/>
      <c r="N12" s="11"/>
      <c r="O12" s="11"/>
    </row>
    <row r="13" spans="1:15" ht="25.5" x14ac:dyDescent="0.25">
      <c r="A13" s="18"/>
      <c r="B13" s="18">
        <v>54</v>
      </c>
      <c r="C13" s="18"/>
      <c r="D13" s="30" t="s">
        <v>40</v>
      </c>
      <c r="E13" s="60"/>
      <c r="F13" s="10"/>
      <c r="G13" s="10"/>
      <c r="H13" s="11"/>
      <c r="I13" s="11"/>
      <c r="J13" s="11"/>
      <c r="K13" s="11"/>
      <c r="L13" s="11"/>
      <c r="M13" s="11"/>
      <c r="N13" s="12"/>
      <c r="O13" s="11"/>
    </row>
    <row r="14" spans="1:15" x14ac:dyDescent="0.25">
      <c r="A14" s="18"/>
      <c r="B14" s="18"/>
      <c r="C14" s="15">
        <v>11</v>
      </c>
      <c r="D14" s="15" t="s">
        <v>20</v>
      </c>
      <c r="E14" s="58"/>
      <c r="F14" s="10"/>
      <c r="G14" s="10"/>
      <c r="H14" s="11"/>
      <c r="I14" s="11"/>
      <c r="J14" s="11"/>
      <c r="K14" s="11"/>
      <c r="L14" s="11"/>
      <c r="M14" s="11"/>
      <c r="N14" s="12"/>
      <c r="O14" s="11"/>
    </row>
    <row r="15" spans="1:15" x14ac:dyDescent="0.25">
      <c r="A15" s="18"/>
      <c r="B15" s="18"/>
      <c r="C15" s="15">
        <v>31</v>
      </c>
      <c r="D15" s="15" t="s">
        <v>41</v>
      </c>
      <c r="E15" s="58"/>
      <c r="F15" s="10"/>
      <c r="G15" s="10"/>
      <c r="H15" s="11"/>
      <c r="I15" s="11"/>
      <c r="J15" s="11"/>
      <c r="K15" s="11"/>
      <c r="L15" s="11"/>
      <c r="M15" s="11"/>
      <c r="N15" s="12"/>
      <c r="O15" s="11"/>
    </row>
    <row r="25" spans="6:15" x14ac:dyDescent="0.25">
      <c r="F25" s="149"/>
      <c r="G25" s="149"/>
      <c r="H25" s="149"/>
      <c r="I25" s="149"/>
      <c r="J25" s="149"/>
      <c r="K25" s="149"/>
      <c r="L25" s="149"/>
      <c r="M25" s="149"/>
      <c r="N25" s="149"/>
      <c r="O25" s="149"/>
    </row>
  </sheetData>
  <mergeCells count="13">
    <mergeCell ref="A1:N1"/>
    <mergeCell ref="A3:N3"/>
    <mergeCell ref="A5:N5"/>
    <mergeCell ref="N25:O25"/>
    <mergeCell ref="L25:M25"/>
    <mergeCell ref="J25:K25"/>
    <mergeCell ref="H25:I25"/>
    <mergeCell ref="F25:G25"/>
    <mergeCell ref="F7:G7"/>
    <mergeCell ref="H7:I7"/>
    <mergeCell ref="J7:K7"/>
    <mergeCell ref="L7:M7"/>
    <mergeCell ref="N7:O7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64" firstPageNumber="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showGridLines="0" view="pageBreakPreview" zoomScale="60" zoomScaleNormal="100" workbookViewId="0">
      <pane xSplit="5" ySplit="6" topLeftCell="F7" activePane="bottomRight" state="frozen"/>
      <selection activeCell="A2" sqref="A2:H2"/>
      <selection pane="topRight" activeCell="A2" sqref="A2:H2"/>
      <selection pane="bottomLeft" activeCell="A2" sqref="A2:H2"/>
      <selection pane="bottomRight" activeCell="F7" sqref="F7"/>
    </sheetView>
  </sheetViews>
  <sheetFormatPr defaultRowHeight="15" outlineLevelRow="1" x14ac:dyDescent="0.25"/>
  <cols>
    <col min="1" max="1" width="1.140625" customWidth="1"/>
    <col min="2" max="2" width="8.42578125" hidden="1" customWidth="1"/>
    <col min="3" max="3" width="8.7109375" customWidth="1"/>
    <col min="4" max="4" width="64.140625" customWidth="1"/>
    <col min="5" max="5" width="64.85546875" hidden="1" customWidth="1"/>
    <col min="6" max="15" width="17.7109375" customWidth="1"/>
  </cols>
  <sheetData>
    <row r="1" spans="1:15" ht="42" customHeight="1" x14ac:dyDescent="0.25">
      <c r="A1" s="122" t="str">
        <f>+SAŽETAK!A1</f>
        <v>FINANCIJSKI PLAN OSNOVNE ŠKOLE IVANA GUNDULIĆA DUBROVNIK 
ZA 2023. I PROJEKCIJA ZA 2024. I 2025. GODINU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8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6"/>
      <c r="M2" s="6"/>
      <c r="N2" s="6"/>
      <c r="O2" s="6"/>
    </row>
    <row r="3" spans="1:15" ht="18" customHeight="1" x14ac:dyDescent="0.25">
      <c r="A3" s="122" t="s">
        <v>33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8" x14ac:dyDescent="0.25">
      <c r="A4" s="5"/>
      <c r="B4" s="5"/>
      <c r="C4" s="5"/>
      <c r="D4" s="5"/>
      <c r="E4" s="28"/>
      <c r="F4" s="77">
        <f t="shared" ref="F4:O4" si="0">+F7+F19+F77+F82</f>
        <v>17468832.489999998</v>
      </c>
      <c r="G4" s="77">
        <f t="shared" si="0"/>
        <v>2318512.5077974647</v>
      </c>
      <c r="H4" s="77">
        <f t="shared" si="0"/>
        <v>19670200</v>
      </c>
      <c r="I4" s="77">
        <f t="shared" si="0"/>
        <v>2610684.1860773773</v>
      </c>
      <c r="J4" s="77">
        <f t="shared" si="0"/>
        <v>20404630</v>
      </c>
      <c r="K4" s="77">
        <f t="shared" si="0"/>
        <v>2710815</v>
      </c>
      <c r="L4" s="77">
        <f t="shared" si="0"/>
        <v>20404630</v>
      </c>
      <c r="M4" s="77">
        <f t="shared" si="0"/>
        <v>2710815</v>
      </c>
      <c r="N4" s="77">
        <f t="shared" si="0"/>
        <v>20404630</v>
      </c>
      <c r="O4" s="77">
        <f t="shared" si="0"/>
        <v>2710815</v>
      </c>
    </row>
    <row r="5" spans="1:15" ht="30.75" customHeight="1" x14ac:dyDescent="0.25">
      <c r="A5" s="171" t="s">
        <v>35</v>
      </c>
      <c r="B5" s="172"/>
      <c r="C5" s="173"/>
      <c r="D5" s="169" t="s">
        <v>36</v>
      </c>
      <c r="E5" s="23"/>
      <c r="F5" s="165" t="s">
        <v>12</v>
      </c>
      <c r="G5" s="166"/>
      <c r="H5" s="165" t="s">
        <v>13</v>
      </c>
      <c r="I5" s="166"/>
      <c r="J5" s="165" t="s">
        <v>50</v>
      </c>
      <c r="K5" s="166"/>
      <c r="L5" s="167" t="s">
        <v>51</v>
      </c>
      <c r="M5" s="168"/>
      <c r="N5" s="167" t="s">
        <v>52</v>
      </c>
      <c r="O5" s="168"/>
    </row>
    <row r="6" spans="1:15" x14ac:dyDescent="0.25">
      <c r="A6" s="174"/>
      <c r="B6" s="175"/>
      <c r="C6" s="176"/>
      <c r="D6" s="170"/>
      <c r="E6" s="23"/>
      <c r="F6" s="69" t="s">
        <v>60</v>
      </c>
      <c r="G6" s="69" t="s">
        <v>61</v>
      </c>
      <c r="H6" s="69" t="s">
        <v>60</v>
      </c>
      <c r="I6" s="69" t="s">
        <v>61</v>
      </c>
      <c r="J6" s="69" t="s">
        <v>60</v>
      </c>
      <c r="K6" s="69" t="s">
        <v>61</v>
      </c>
      <c r="L6" s="69" t="s">
        <v>60</v>
      </c>
      <c r="M6" s="69" t="s">
        <v>61</v>
      </c>
      <c r="N6" s="69" t="s">
        <v>60</v>
      </c>
      <c r="O6" s="69" t="s">
        <v>61</v>
      </c>
    </row>
    <row r="7" spans="1:15" s="66" customFormat="1" x14ac:dyDescent="0.25">
      <c r="A7" s="159">
        <v>8054</v>
      </c>
      <c r="B7" s="160"/>
      <c r="C7" s="161"/>
      <c r="D7" s="63" t="s">
        <v>62</v>
      </c>
      <c r="E7" s="45"/>
      <c r="F7" s="70">
        <f t="shared" ref="F7:G7" si="1">+F8+F13</f>
        <v>14108751.310000001</v>
      </c>
      <c r="G7" s="70">
        <f t="shared" si="1"/>
        <v>1872553.0970867341</v>
      </c>
      <c r="H7" s="70">
        <f t="shared" ref="H7" si="2">+H8+H13</f>
        <v>15792900</v>
      </c>
      <c r="I7" s="70">
        <f t="shared" ref="I7:O7" si="3">+I8+I13</f>
        <v>2096078.0410113479</v>
      </c>
      <c r="J7" s="70">
        <f t="shared" si="3"/>
        <v>16429130</v>
      </c>
      <c r="K7" s="70">
        <f t="shared" si="3"/>
        <v>2180651</v>
      </c>
      <c r="L7" s="70">
        <f t="shared" si="3"/>
        <v>16429130</v>
      </c>
      <c r="M7" s="70">
        <f t="shared" si="3"/>
        <v>2180651</v>
      </c>
      <c r="N7" s="70">
        <f t="shared" si="3"/>
        <v>16429130</v>
      </c>
      <c r="O7" s="70">
        <f t="shared" si="3"/>
        <v>2180651</v>
      </c>
    </row>
    <row r="8" spans="1:15" s="66" customFormat="1" x14ac:dyDescent="0.25">
      <c r="A8" s="162" t="s">
        <v>63</v>
      </c>
      <c r="B8" s="163"/>
      <c r="C8" s="164"/>
      <c r="D8" s="64" t="s">
        <v>64</v>
      </c>
      <c r="E8" s="64"/>
      <c r="F8" s="71">
        <f t="shared" ref="F8:O9" si="4">+F9</f>
        <v>1175400</v>
      </c>
      <c r="G8" s="71">
        <f t="shared" si="4"/>
        <v>156002.38901055147</v>
      </c>
      <c r="H8" s="71">
        <f t="shared" si="4"/>
        <v>1180000</v>
      </c>
      <c r="I8" s="71">
        <f t="shared" si="4"/>
        <v>156612.91392925876</v>
      </c>
      <c r="J8" s="71">
        <f t="shared" si="4"/>
        <v>1130000</v>
      </c>
      <c r="K8" s="71">
        <f t="shared" si="4"/>
        <v>150107</v>
      </c>
      <c r="L8" s="71">
        <f t="shared" si="4"/>
        <v>1130000</v>
      </c>
      <c r="M8" s="71">
        <f t="shared" si="4"/>
        <v>150107</v>
      </c>
      <c r="N8" s="71">
        <f t="shared" si="4"/>
        <v>1130000</v>
      </c>
      <c r="O8" s="71">
        <f t="shared" si="4"/>
        <v>150107</v>
      </c>
    </row>
    <row r="9" spans="1:15" x14ac:dyDescent="0.25">
      <c r="A9" s="150">
        <v>31</v>
      </c>
      <c r="B9" s="151"/>
      <c r="C9" s="152"/>
      <c r="D9" s="65" t="s">
        <v>65</v>
      </c>
      <c r="E9" s="65"/>
      <c r="F9" s="72">
        <f t="shared" si="4"/>
        <v>1175400</v>
      </c>
      <c r="G9" s="72">
        <f t="shared" si="4"/>
        <v>156002.38901055147</v>
      </c>
      <c r="H9" s="72">
        <f t="shared" si="4"/>
        <v>1180000</v>
      </c>
      <c r="I9" s="72">
        <f t="shared" si="4"/>
        <v>156612.91392925876</v>
      </c>
      <c r="J9" s="72">
        <f t="shared" si="4"/>
        <v>1130000</v>
      </c>
      <c r="K9" s="72">
        <f t="shared" si="4"/>
        <v>150107</v>
      </c>
      <c r="L9" s="72">
        <f t="shared" si="4"/>
        <v>1130000</v>
      </c>
      <c r="M9" s="72">
        <f t="shared" si="4"/>
        <v>150107</v>
      </c>
      <c r="N9" s="72">
        <f t="shared" si="4"/>
        <v>1130000</v>
      </c>
      <c r="O9" s="72">
        <f t="shared" si="4"/>
        <v>150107</v>
      </c>
    </row>
    <row r="10" spans="1:15" x14ac:dyDescent="0.25">
      <c r="A10" s="153">
        <v>3</v>
      </c>
      <c r="B10" s="154"/>
      <c r="C10" s="155"/>
      <c r="D10" s="32" t="s">
        <v>24</v>
      </c>
      <c r="E10" s="44"/>
      <c r="F10" s="73">
        <f t="shared" ref="F10:G10" si="5">SUM(F11:F12)</f>
        <v>1175400</v>
      </c>
      <c r="G10" s="73">
        <f t="shared" si="5"/>
        <v>156002.38901055147</v>
      </c>
      <c r="H10" s="73">
        <f t="shared" ref="H10" si="6">SUM(H11:H12)</f>
        <v>1180000</v>
      </c>
      <c r="I10" s="73">
        <f t="shared" ref="I10:O10" si="7">SUM(I11:I12)</f>
        <v>156612.91392925876</v>
      </c>
      <c r="J10" s="73">
        <f t="shared" si="7"/>
        <v>1130000</v>
      </c>
      <c r="K10" s="73">
        <f t="shared" si="7"/>
        <v>150107</v>
      </c>
      <c r="L10" s="73">
        <f t="shared" si="7"/>
        <v>1130000</v>
      </c>
      <c r="M10" s="73">
        <f t="shared" si="7"/>
        <v>150107</v>
      </c>
      <c r="N10" s="73">
        <f t="shared" si="7"/>
        <v>1130000</v>
      </c>
      <c r="O10" s="73">
        <f t="shared" si="7"/>
        <v>150107</v>
      </c>
    </row>
    <row r="11" spans="1:15" x14ac:dyDescent="0.25">
      <c r="A11" s="156">
        <v>32</v>
      </c>
      <c r="B11" s="157"/>
      <c r="C11" s="158"/>
      <c r="D11" s="32" t="s">
        <v>37</v>
      </c>
      <c r="E11" s="44"/>
      <c r="F11" s="73">
        <v>1168678.45</v>
      </c>
      <c r="G11" s="73">
        <v>155110.28601765214</v>
      </c>
      <c r="H11" s="73">
        <v>1173500</v>
      </c>
      <c r="I11" s="73">
        <v>155750.21567456369</v>
      </c>
      <c r="J11" s="74">
        <v>1122000</v>
      </c>
      <c r="K11" s="74">
        <v>149045</v>
      </c>
      <c r="L11" s="74">
        <v>1122000</v>
      </c>
      <c r="M11" s="74">
        <v>149045</v>
      </c>
      <c r="N11" s="74">
        <v>1122000</v>
      </c>
      <c r="O11" s="74">
        <v>149045</v>
      </c>
    </row>
    <row r="12" spans="1:15" x14ac:dyDescent="0.25">
      <c r="A12" s="156">
        <v>34</v>
      </c>
      <c r="B12" s="157"/>
      <c r="C12" s="158"/>
      <c r="D12" s="32" t="s">
        <v>69</v>
      </c>
      <c r="E12" s="44"/>
      <c r="F12" s="73">
        <v>6721.55</v>
      </c>
      <c r="G12" s="73">
        <v>892.10299289932971</v>
      </c>
      <c r="H12" s="73">
        <v>6500</v>
      </c>
      <c r="I12" s="73">
        <v>862.69825469506929</v>
      </c>
      <c r="J12" s="74">
        <v>8000</v>
      </c>
      <c r="K12" s="74">
        <v>1062</v>
      </c>
      <c r="L12" s="74">
        <v>8000</v>
      </c>
      <c r="M12" s="74">
        <v>1062</v>
      </c>
      <c r="N12" s="74">
        <v>8000</v>
      </c>
      <c r="O12" s="74">
        <v>1062</v>
      </c>
    </row>
    <row r="13" spans="1:15" s="66" customFormat="1" x14ac:dyDescent="0.25">
      <c r="A13" s="162" t="s">
        <v>66</v>
      </c>
      <c r="B13" s="163"/>
      <c r="C13" s="164"/>
      <c r="D13" s="64" t="s">
        <v>67</v>
      </c>
      <c r="E13" s="64"/>
      <c r="F13" s="71">
        <f t="shared" ref="F13:O14" si="8">+F14</f>
        <v>12933351.310000001</v>
      </c>
      <c r="G13" s="71">
        <f t="shared" si="8"/>
        <v>1716550.7080761828</v>
      </c>
      <c r="H13" s="71">
        <f t="shared" si="8"/>
        <v>14612900</v>
      </c>
      <c r="I13" s="71">
        <f t="shared" si="8"/>
        <v>1939465.1270820892</v>
      </c>
      <c r="J13" s="71">
        <f t="shared" si="8"/>
        <v>15299130</v>
      </c>
      <c r="K13" s="71">
        <f t="shared" si="8"/>
        <v>2030544</v>
      </c>
      <c r="L13" s="71">
        <f t="shared" si="8"/>
        <v>15299130</v>
      </c>
      <c r="M13" s="71">
        <f t="shared" si="8"/>
        <v>2030544</v>
      </c>
      <c r="N13" s="71">
        <f t="shared" si="8"/>
        <v>15299130</v>
      </c>
      <c r="O13" s="71">
        <f t="shared" si="8"/>
        <v>2030544</v>
      </c>
    </row>
    <row r="14" spans="1:15" x14ac:dyDescent="0.25">
      <c r="A14" s="150">
        <v>49</v>
      </c>
      <c r="B14" s="151"/>
      <c r="C14" s="152"/>
      <c r="D14" s="65" t="s">
        <v>68</v>
      </c>
      <c r="E14" s="65"/>
      <c r="F14" s="72">
        <f t="shared" si="8"/>
        <v>12933351.310000001</v>
      </c>
      <c r="G14" s="72">
        <f t="shared" si="8"/>
        <v>1716550.7080761828</v>
      </c>
      <c r="H14" s="72">
        <f t="shared" si="8"/>
        <v>14612900</v>
      </c>
      <c r="I14" s="72">
        <f t="shared" si="8"/>
        <v>1939465.1270820892</v>
      </c>
      <c r="J14" s="72">
        <f t="shared" si="8"/>
        <v>15299130</v>
      </c>
      <c r="K14" s="72">
        <f t="shared" si="8"/>
        <v>2030544</v>
      </c>
      <c r="L14" s="72">
        <f t="shared" si="8"/>
        <v>15299130</v>
      </c>
      <c r="M14" s="72">
        <f t="shared" si="8"/>
        <v>2030544</v>
      </c>
      <c r="N14" s="72">
        <f t="shared" si="8"/>
        <v>15299130</v>
      </c>
      <c r="O14" s="72">
        <f t="shared" si="8"/>
        <v>2030544</v>
      </c>
    </row>
    <row r="15" spans="1:15" x14ac:dyDescent="0.25">
      <c r="A15" s="153">
        <v>3</v>
      </c>
      <c r="B15" s="154"/>
      <c r="C15" s="155"/>
      <c r="D15" s="44" t="s">
        <v>24</v>
      </c>
      <c r="E15" s="44"/>
      <c r="F15" s="73">
        <f t="shared" ref="F15:G15" si="9">SUM(F16:F18)</f>
        <v>12933351.310000001</v>
      </c>
      <c r="G15" s="73">
        <f t="shared" si="9"/>
        <v>1716550.7080761828</v>
      </c>
      <c r="H15" s="73">
        <f t="shared" ref="H15" si="10">SUM(H16:H18)</f>
        <v>14612900</v>
      </c>
      <c r="I15" s="73">
        <f t="shared" ref="I15:O15" si="11">SUM(I16:I18)</f>
        <v>1939465.1270820892</v>
      </c>
      <c r="J15" s="73">
        <f t="shared" si="11"/>
        <v>15299130</v>
      </c>
      <c r="K15" s="73">
        <f t="shared" si="11"/>
        <v>2030544</v>
      </c>
      <c r="L15" s="73">
        <f t="shared" si="11"/>
        <v>15299130</v>
      </c>
      <c r="M15" s="73">
        <f t="shared" si="11"/>
        <v>2030544</v>
      </c>
      <c r="N15" s="73">
        <f t="shared" si="11"/>
        <v>15299130</v>
      </c>
      <c r="O15" s="73">
        <f t="shared" si="11"/>
        <v>2030544</v>
      </c>
    </row>
    <row r="16" spans="1:15" x14ac:dyDescent="0.25">
      <c r="A16" s="156">
        <v>31</v>
      </c>
      <c r="B16" s="157"/>
      <c r="C16" s="158"/>
      <c r="D16" s="44" t="s">
        <v>25</v>
      </c>
      <c r="E16" s="44"/>
      <c r="F16" s="115">
        <v>12719759</v>
      </c>
      <c r="G16" s="73">
        <v>1688202.1368372154</v>
      </c>
      <c r="H16" s="73">
        <v>14296400</v>
      </c>
      <c r="I16" s="73">
        <v>1897458.3582188599</v>
      </c>
      <c r="J16" s="74">
        <v>15062250</v>
      </c>
      <c r="K16" s="74">
        <v>1999105</v>
      </c>
      <c r="L16" s="74">
        <v>15062250</v>
      </c>
      <c r="M16" s="74">
        <v>1999105</v>
      </c>
      <c r="N16" s="74">
        <v>15062250</v>
      </c>
      <c r="O16" s="74">
        <v>1999105</v>
      </c>
    </row>
    <row r="17" spans="1:15" x14ac:dyDescent="0.25">
      <c r="A17" s="156">
        <v>32</v>
      </c>
      <c r="B17" s="157"/>
      <c r="C17" s="158"/>
      <c r="D17" s="44" t="s">
        <v>37</v>
      </c>
      <c r="E17" s="44"/>
      <c r="F17" s="73">
        <v>203758.33000000002</v>
      </c>
      <c r="G17" s="73">
        <v>27043.377795474153</v>
      </c>
      <c r="H17" s="73">
        <v>250600</v>
      </c>
      <c r="I17" s="73">
        <v>33260.335788705284</v>
      </c>
      <c r="J17" s="74">
        <v>236880</v>
      </c>
      <c r="K17" s="74">
        <v>31439</v>
      </c>
      <c r="L17" s="74">
        <v>236880</v>
      </c>
      <c r="M17" s="74">
        <v>31439</v>
      </c>
      <c r="N17" s="74">
        <v>236880</v>
      </c>
      <c r="O17" s="74">
        <v>31439</v>
      </c>
    </row>
    <row r="18" spans="1:15" x14ac:dyDescent="0.25">
      <c r="A18" s="156">
        <v>34</v>
      </c>
      <c r="B18" s="157"/>
      <c r="C18" s="158"/>
      <c r="D18" s="44" t="s">
        <v>69</v>
      </c>
      <c r="E18" s="44"/>
      <c r="F18" s="73">
        <v>9833.98</v>
      </c>
      <c r="G18" s="73">
        <v>1305.1934434932641</v>
      </c>
      <c r="H18" s="73">
        <v>65900</v>
      </c>
      <c r="I18" s="73">
        <v>8746.4330745238549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</row>
    <row r="19" spans="1:15" s="66" customFormat="1" x14ac:dyDescent="0.25">
      <c r="A19" s="159">
        <v>8055</v>
      </c>
      <c r="B19" s="160"/>
      <c r="C19" s="161"/>
      <c r="D19" s="63" t="s">
        <v>70</v>
      </c>
      <c r="E19" s="45"/>
      <c r="F19" s="70">
        <f t="shared" ref="F19:G19" si="12">+F20+F35+F52+F57+F66+F70</f>
        <v>3291594.96</v>
      </c>
      <c r="G19" s="70">
        <f t="shared" si="12"/>
        <v>436869.72725462867</v>
      </c>
      <c r="H19" s="70">
        <f t="shared" ref="H19" si="13">+H20+H35+H52+H57+H66+H70</f>
        <v>3752700</v>
      </c>
      <c r="I19" s="70">
        <f t="shared" ref="I19:O19" si="14">+I20+I35+I52+I57+I66+I70</f>
        <v>498068.88313756714</v>
      </c>
      <c r="J19" s="70">
        <f t="shared" si="14"/>
        <v>3851000</v>
      </c>
      <c r="K19" s="70">
        <f t="shared" si="14"/>
        <v>513640</v>
      </c>
      <c r="L19" s="70">
        <f t="shared" si="14"/>
        <v>3851000</v>
      </c>
      <c r="M19" s="70">
        <f t="shared" si="14"/>
        <v>513640</v>
      </c>
      <c r="N19" s="70">
        <f t="shared" si="14"/>
        <v>3851000</v>
      </c>
      <c r="O19" s="70">
        <f t="shared" si="14"/>
        <v>513640</v>
      </c>
    </row>
    <row r="20" spans="1:15" s="66" customFormat="1" x14ac:dyDescent="0.25">
      <c r="A20" s="162" t="s">
        <v>71</v>
      </c>
      <c r="B20" s="163"/>
      <c r="C20" s="164"/>
      <c r="D20" s="64" t="s">
        <v>72</v>
      </c>
      <c r="E20" s="64"/>
      <c r="F20" s="71">
        <f t="shared" ref="F20:G20" si="15">+F21+F25+F29</f>
        <v>527609.86</v>
      </c>
      <c r="G20" s="71">
        <f t="shared" si="15"/>
        <v>70025.862366447662</v>
      </c>
      <c r="H20" s="71">
        <f t="shared" ref="H20" si="16">+H21+H25+H29</f>
        <v>383600</v>
      </c>
      <c r="I20" s="71">
        <f t="shared" ref="I20:O20" si="17">+I21+I25+I29</f>
        <v>50912.469307850552</v>
      </c>
      <c r="J20" s="71">
        <f t="shared" si="17"/>
        <v>153000</v>
      </c>
      <c r="K20" s="71">
        <f t="shared" si="17"/>
        <v>20307</v>
      </c>
      <c r="L20" s="71">
        <f t="shared" si="17"/>
        <v>153000</v>
      </c>
      <c r="M20" s="71">
        <f t="shared" si="17"/>
        <v>20307</v>
      </c>
      <c r="N20" s="71">
        <f t="shared" si="17"/>
        <v>153000</v>
      </c>
      <c r="O20" s="71">
        <f t="shared" si="17"/>
        <v>20307</v>
      </c>
    </row>
    <row r="21" spans="1:15" x14ac:dyDescent="0.25">
      <c r="A21" s="150">
        <v>11</v>
      </c>
      <c r="B21" s="151"/>
      <c r="C21" s="152"/>
      <c r="D21" s="65" t="s">
        <v>20</v>
      </c>
      <c r="E21" s="65"/>
      <c r="F21" s="72">
        <f t="shared" ref="F21:O21" si="18">+F22</f>
        <v>332560.36</v>
      </c>
      <c r="G21" s="72">
        <f t="shared" si="18"/>
        <v>44138.344946579062</v>
      </c>
      <c r="H21" s="72">
        <f t="shared" si="18"/>
        <v>199000</v>
      </c>
      <c r="I21" s="72">
        <f t="shared" si="18"/>
        <v>26411.838874510584</v>
      </c>
      <c r="J21" s="72">
        <f t="shared" si="18"/>
        <v>0</v>
      </c>
      <c r="K21" s="72">
        <f t="shared" si="18"/>
        <v>0</v>
      </c>
      <c r="L21" s="72">
        <f t="shared" si="18"/>
        <v>0</v>
      </c>
      <c r="M21" s="72">
        <f t="shared" si="18"/>
        <v>0</v>
      </c>
      <c r="N21" s="72">
        <f t="shared" si="18"/>
        <v>0</v>
      </c>
      <c r="O21" s="72">
        <f t="shared" si="18"/>
        <v>0</v>
      </c>
    </row>
    <row r="22" spans="1:15" x14ac:dyDescent="0.25">
      <c r="A22" s="153">
        <v>3</v>
      </c>
      <c r="B22" s="154"/>
      <c r="C22" s="155"/>
      <c r="D22" s="44" t="s">
        <v>24</v>
      </c>
      <c r="E22" s="44"/>
      <c r="F22" s="73">
        <f t="shared" ref="F22:G22" si="19">SUM(F23:F24)</f>
        <v>332560.36</v>
      </c>
      <c r="G22" s="73">
        <f t="shared" si="19"/>
        <v>44138.344946579062</v>
      </c>
      <c r="H22" s="73">
        <f t="shared" ref="H22" si="20">SUM(H23:H24)</f>
        <v>199000</v>
      </c>
      <c r="I22" s="73">
        <f t="shared" ref="I22:O22" si="21">SUM(I23:I24)</f>
        <v>26411.838874510584</v>
      </c>
      <c r="J22" s="73">
        <f t="shared" si="21"/>
        <v>0</v>
      </c>
      <c r="K22" s="73">
        <f t="shared" si="21"/>
        <v>0</v>
      </c>
      <c r="L22" s="73">
        <f t="shared" si="21"/>
        <v>0</v>
      </c>
      <c r="M22" s="73">
        <f t="shared" si="21"/>
        <v>0</v>
      </c>
      <c r="N22" s="73">
        <f t="shared" si="21"/>
        <v>0</v>
      </c>
      <c r="O22" s="73">
        <f t="shared" si="21"/>
        <v>0</v>
      </c>
    </row>
    <row r="23" spans="1:15" x14ac:dyDescent="0.25">
      <c r="A23" s="156">
        <v>32</v>
      </c>
      <c r="B23" s="157"/>
      <c r="C23" s="158"/>
      <c r="D23" s="44" t="s">
        <v>37</v>
      </c>
      <c r="E23" s="44"/>
      <c r="F23" s="73">
        <v>0</v>
      </c>
      <c r="G23" s="73">
        <v>0</v>
      </c>
      <c r="H23" s="73">
        <v>2000</v>
      </c>
      <c r="I23" s="73">
        <v>265.44561682925212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</row>
    <row r="24" spans="1:15" x14ac:dyDescent="0.25">
      <c r="A24" s="156">
        <v>37</v>
      </c>
      <c r="B24" s="157"/>
      <c r="C24" s="158"/>
      <c r="D24" s="44" t="s">
        <v>73</v>
      </c>
      <c r="E24" s="44"/>
      <c r="F24" s="73">
        <v>332560.36</v>
      </c>
      <c r="G24" s="73">
        <v>44138.344946579062</v>
      </c>
      <c r="H24" s="73">
        <v>197000</v>
      </c>
      <c r="I24" s="73">
        <v>26146.393257681331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</row>
    <row r="25" spans="1:15" x14ac:dyDescent="0.25">
      <c r="A25" s="150">
        <v>29</v>
      </c>
      <c r="B25" s="151"/>
      <c r="C25" s="152"/>
      <c r="D25" s="65" t="s">
        <v>74</v>
      </c>
      <c r="E25" s="65"/>
      <c r="F25" s="72">
        <f t="shared" ref="F25:O25" si="22">+F26</f>
        <v>0</v>
      </c>
      <c r="G25" s="72">
        <f t="shared" si="22"/>
        <v>0</v>
      </c>
      <c r="H25" s="72">
        <f t="shared" si="22"/>
        <v>28200</v>
      </c>
      <c r="I25" s="72">
        <f t="shared" si="22"/>
        <v>3742.783197292455</v>
      </c>
      <c r="J25" s="72">
        <f t="shared" si="22"/>
        <v>0</v>
      </c>
      <c r="K25" s="72">
        <f t="shared" si="22"/>
        <v>0</v>
      </c>
      <c r="L25" s="72">
        <f t="shared" si="22"/>
        <v>0</v>
      </c>
      <c r="M25" s="72">
        <f t="shared" si="22"/>
        <v>0</v>
      </c>
      <c r="N25" s="72">
        <f t="shared" si="22"/>
        <v>0</v>
      </c>
      <c r="O25" s="72">
        <f t="shared" si="22"/>
        <v>0</v>
      </c>
    </row>
    <row r="26" spans="1:15" x14ac:dyDescent="0.25">
      <c r="A26" s="153">
        <v>3</v>
      </c>
      <c r="B26" s="154"/>
      <c r="C26" s="155"/>
      <c r="D26" s="44" t="s">
        <v>24</v>
      </c>
      <c r="E26" s="44"/>
      <c r="F26" s="73">
        <f t="shared" ref="F26:G26" si="23">SUM(F27:F28)</f>
        <v>0</v>
      </c>
      <c r="G26" s="73">
        <f t="shared" si="23"/>
        <v>0</v>
      </c>
      <c r="H26" s="73">
        <f t="shared" ref="H26" si="24">SUM(H27:H28)</f>
        <v>28200</v>
      </c>
      <c r="I26" s="73">
        <f t="shared" ref="I26:O26" si="25">SUM(I27:I28)</f>
        <v>3742.783197292455</v>
      </c>
      <c r="J26" s="73">
        <f t="shared" si="25"/>
        <v>0</v>
      </c>
      <c r="K26" s="73">
        <f t="shared" si="25"/>
        <v>0</v>
      </c>
      <c r="L26" s="73">
        <f t="shared" si="25"/>
        <v>0</v>
      </c>
      <c r="M26" s="73">
        <f t="shared" si="25"/>
        <v>0</v>
      </c>
      <c r="N26" s="73">
        <f t="shared" si="25"/>
        <v>0</v>
      </c>
      <c r="O26" s="73">
        <f t="shared" si="25"/>
        <v>0</v>
      </c>
    </row>
    <row r="27" spans="1:15" x14ac:dyDescent="0.25">
      <c r="A27" s="156">
        <v>31</v>
      </c>
      <c r="B27" s="157"/>
      <c r="C27" s="158"/>
      <c r="D27" s="44" t="s">
        <v>25</v>
      </c>
      <c r="E27" s="44"/>
      <c r="F27" s="115">
        <v>0</v>
      </c>
      <c r="G27" s="73">
        <v>0</v>
      </c>
      <c r="H27" s="73">
        <v>100</v>
      </c>
      <c r="I27" s="73">
        <v>13.272280841462605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</row>
    <row r="28" spans="1:15" x14ac:dyDescent="0.25">
      <c r="A28" s="156">
        <v>32</v>
      </c>
      <c r="B28" s="157"/>
      <c r="C28" s="158"/>
      <c r="D28" s="44" t="s">
        <v>37</v>
      </c>
      <c r="E28" s="44"/>
      <c r="F28" s="73">
        <v>0</v>
      </c>
      <c r="G28" s="73">
        <v>0</v>
      </c>
      <c r="H28" s="73">
        <v>28100</v>
      </c>
      <c r="I28" s="73">
        <v>3729.5109164509922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</row>
    <row r="29" spans="1:15" x14ac:dyDescent="0.25">
      <c r="A29" s="150">
        <v>55</v>
      </c>
      <c r="B29" s="151"/>
      <c r="C29" s="152"/>
      <c r="D29" s="65" t="s">
        <v>75</v>
      </c>
      <c r="E29" s="65"/>
      <c r="F29" s="72">
        <f t="shared" ref="F29:G29" si="26">+F30+F33</f>
        <v>195049.5</v>
      </c>
      <c r="G29" s="72">
        <f t="shared" si="26"/>
        <v>25887.517419868604</v>
      </c>
      <c r="H29" s="72">
        <f t="shared" ref="H29" si="27">+H30+H33</f>
        <v>156400</v>
      </c>
      <c r="I29" s="72">
        <f t="shared" ref="I29:O29" si="28">+I30+I33</f>
        <v>20757.847236047517</v>
      </c>
      <c r="J29" s="72">
        <f t="shared" si="28"/>
        <v>153000</v>
      </c>
      <c r="K29" s="72">
        <f t="shared" si="28"/>
        <v>20307</v>
      </c>
      <c r="L29" s="72">
        <f t="shared" si="28"/>
        <v>153000</v>
      </c>
      <c r="M29" s="72">
        <f t="shared" si="28"/>
        <v>20307</v>
      </c>
      <c r="N29" s="72">
        <f t="shared" si="28"/>
        <v>153000</v>
      </c>
      <c r="O29" s="72">
        <f t="shared" si="28"/>
        <v>20307</v>
      </c>
    </row>
    <row r="30" spans="1:15" x14ac:dyDescent="0.25">
      <c r="A30" s="153">
        <v>3</v>
      </c>
      <c r="B30" s="154"/>
      <c r="C30" s="155"/>
      <c r="D30" s="44" t="s">
        <v>24</v>
      </c>
      <c r="E30" s="44"/>
      <c r="F30" s="73">
        <f t="shared" ref="F30:G30" si="29">SUM(F31:F32)</f>
        <v>174865.93</v>
      </c>
      <c r="G30" s="73">
        <f t="shared" si="29"/>
        <v>23208.69732563541</v>
      </c>
      <c r="H30" s="73">
        <f t="shared" ref="H30" si="30">SUM(H31:H32)</f>
        <v>153900</v>
      </c>
      <c r="I30" s="73">
        <f t="shared" ref="I30:O30" si="31">SUM(I31:I32)</f>
        <v>20426.040215010951</v>
      </c>
      <c r="J30" s="73">
        <f t="shared" si="31"/>
        <v>141000</v>
      </c>
      <c r="K30" s="73">
        <f t="shared" si="31"/>
        <v>18714</v>
      </c>
      <c r="L30" s="73">
        <f t="shared" si="31"/>
        <v>141000</v>
      </c>
      <c r="M30" s="73">
        <f t="shared" si="31"/>
        <v>18714</v>
      </c>
      <c r="N30" s="73">
        <f t="shared" si="31"/>
        <v>141000</v>
      </c>
      <c r="O30" s="73">
        <f t="shared" si="31"/>
        <v>18714</v>
      </c>
    </row>
    <row r="31" spans="1:15" x14ac:dyDescent="0.25">
      <c r="A31" s="156">
        <v>32</v>
      </c>
      <c r="B31" s="157"/>
      <c r="C31" s="158"/>
      <c r="D31" s="44" t="s">
        <v>37</v>
      </c>
      <c r="E31" s="44"/>
      <c r="F31" s="73">
        <v>55958.53</v>
      </c>
      <c r="G31" s="73">
        <v>7426.9732563541038</v>
      </c>
      <c r="H31" s="73">
        <v>20100</v>
      </c>
      <c r="I31" s="73">
        <v>2667.7284491339838</v>
      </c>
      <c r="J31" s="74">
        <v>6000</v>
      </c>
      <c r="K31" s="74">
        <v>796</v>
      </c>
      <c r="L31" s="74">
        <v>6000</v>
      </c>
      <c r="M31" s="74">
        <v>796</v>
      </c>
      <c r="N31" s="74">
        <v>6000</v>
      </c>
      <c r="O31" s="74">
        <v>796</v>
      </c>
    </row>
    <row r="32" spans="1:15" x14ac:dyDescent="0.25">
      <c r="A32" s="156">
        <v>37</v>
      </c>
      <c r="B32" s="157"/>
      <c r="C32" s="158"/>
      <c r="D32" s="44" t="s">
        <v>73</v>
      </c>
      <c r="E32" s="44"/>
      <c r="F32" s="73">
        <v>118907.4</v>
      </c>
      <c r="G32" s="73">
        <v>15781.724069281305</v>
      </c>
      <c r="H32" s="73">
        <v>133800</v>
      </c>
      <c r="I32" s="73">
        <v>17758.311765876966</v>
      </c>
      <c r="J32" s="74">
        <v>135000</v>
      </c>
      <c r="K32" s="74">
        <v>17918</v>
      </c>
      <c r="L32" s="74">
        <v>135000</v>
      </c>
      <c r="M32" s="74">
        <v>17918</v>
      </c>
      <c r="N32" s="74">
        <v>135000</v>
      </c>
      <c r="O32" s="74">
        <v>17918</v>
      </c>
    </row>
    <row r="33" spans="1:15" x14ac:dyDescent="0.25">
      <c r="A33" s="153">
        <v>4</v>
      </c>
      <c r="B33" s="154"/>
      <c r="C33" s="155"/>
      <c r="D33" s="44" t="s">
        <v>26</v>
      </c>
      <c r="E33" s="44"/>
      <c r="F33" s="73">
        <f t="shared" ref="F33:O33" si="32">+F34</f>
        <v>20183.57</v>
      </c>
      <c r="G33" s="73">
        <f t="shared" si="32"/>
        <v>2678.8200942331941</v>
      </c>
      <c r="H33" s="73">
        <f t="shared" si="32"/>
        <v>2500</v>
      </c>
      <c r="I33" s="73">
        <f t="shared" si="32"/>
        <v>331.80702103656512</v>
      </c>
      <c r="J33" s="73">
        <f t="shared" si="32"/>
        <v>12000</v>
      </c>
      <c r="K33" s="73">
        <f t="shared" si="32"/>
        <v>1593</v>
      </c>
      <c r="L33" s="73">
        <f t="shared" si="32"/>
        <v>12000</v>
      </c>
      <c r="M33" s="73">
        <f t="shared" si="32"/>
        <v>1593</v>
      </c>
      <c r="N33" s="73">
        <f t="shared" si="32"/>
        <v>12000</v>
      </c>
      <c r="O33" s="73">
        <f t="shared" si="32"/>
        <v>1593</v>
      </c>
    </row>
    <row r="34" spans="1:15" x14ac:dyDescent="0.25">
      <c r="A34" s="156">
        <v>42</v>
      </c>
      <c r="B34" s="157"/>
      <c r="C34" s="158"/>
      <c r="D34" s="44" t="s">
        <v>56</v>
      </c>
      <c r="E34" s="44"/>
      <c r="F34" s="73">
        <v>20183.57</v>
      </c>
      <c r="G34" s="73">
        <v>2678.8200942331941</v>
      </c>
      <c r="H34" s="73">
        <v>2500</v>
      </c>
      <c r="I34" s="73">
        <v>331.80702103656512</v>
      </c>
      <c r="J34" s="74">
        <v>12000</v>
      </c>
      <c r="K34" s="74">
        <v>1593</v>
      </c>
      <c r="L34" s="74">
        <v>12000</v>
      </c>
      <c r="M34" s="74">
        <v>1593</v>
      </c>
      <c r="N34" s="74">
        <v>12000</v>
      </c>
      <c r="O34" s="74">
        <v>1593</v>
      </c>
    </row>
    <row r="35" spans="1:15" s="66" customFormat="1" x14ac:dyDescent="0.25">
      <c r="A35" s="162" t="s">
        <v>76</v>
      </c>
      <c r="B35" s="163"/>
      <c r="C35" s="164"/>
      <c r="D35" s="64" t="s">
        <v>77</v>
      </c>
      <c r="E35" s="64"/>
      <c r="F35" s="71">
        <f t="shared" ref="F35:G35" si="33">+F36+F41+F47</f>
        <v>1623568.35</v>
      </c>
      <c r="G35" s="71">
        <f t="shared" si="33"/>
        <v>215484.55106510053</v>
      </c>
      <c r="H35" s="71">
        <f t="shared" ref="H35" si="34">+H36+H41+H47</f>
        <v>1886100</v>
      </c>
      <c r="I35" s="71">
        <f t="shared" ref="I35:O35" si="35">+I36+I41+I47</f>
        <v>250328.48895082617</v>
      </c>
      <c r="J35" s="71">
        <f t="shared" si="35"/>
        <v>1900000.0000000002</v>
      </c>
      <c r="K35" s="71">
        <f t="shared" si="35"/>
        <v>252175</v>
      </c>
      <c r="L35" s="71">
        <f t="shared" si="35"/>
        <v>1900000.0000000002</v>
      </c>
      <c r="M35" s="71">
        <f t="shared" si="35"/>
        <v>252175</v>
      </c>
      <c r="N35" s="71">
        <f t="shared" si="35"/>
        <v>1900000.0000000002</v>
      </c>
      <c r="O35" s="71">
        <f t="shared" si="35"/>
        <v>252175</v>
      </c>
    </row>
    <row r="36" spans="1:15" x14ac:dyDescent="0.25">
      <c r="A36" s="150">
        <v>11</v>
      </c>
      <c r="B36" s="151"/>
      <c r="C36" s="152"/>
      <c r="D36" s="65" t="s">
        <v>20</v>
      </c>
      <c r="E36" s="65"/>
      <c r="F36" s="72">
        <f t="shared" ref="F36:O36" si="36">+F37</f>
        <v>1007066.76</v>
      </c>
      <c r="G36" s="72">
        <f t="shared" si="36"/>
        <v>133660.72864821818</v>
      </c>
      <c r="H36" s="72">
        <f t="shared" si="36"/>
        <v>1296100</v>
      </c>
      <c r="I36" s="72">
        <f t="shared" si="36"/>
        <v>172022.03198619682</v>
      </c>
      <c r="J36" s="72">
        <f t="shared" si="36"/>
        <v>1300000.0000000002</v>
      </c>
      <c r="K36" s="72">
        <f t="shared" si="36"/>
        <v>172540</v>
      </c>
      <c r="L36" s="72">
        <f t="shared" si="36"/>
        <v>1300000.0000000002</v>
      </c>
      <c r="M36" s="72">
        <f t="shared" si="36"/>
        <v>172540</v>
      </c>
      <c r="N36" s="72">
        <f t="shared" si="36"/>
        <v>1300000.0000000002</v>
      </c>
      <c r="O36" s="72">
        <f t="shared" si="36"/>
        <v>172540</v>
      </c>
    </row>
    <row r="37" spans="1:15" x14ac:dyDescent="0.25">
      <c r="A37" s="153">
        <v>3</v>
      </c>
      <c r="B37" s="154"/>
      <c r="C37" s="155"/>
      <c r="D37" s="44" t="s">
        <v>24</v>
      </c>
      <c r="E37" s="44"/>
      <c r="F37" s="73">
        <f t="shared" ref="F37:G37" si="37">SUM(F38:F40)</f>
        <v>1007066.76</v>
      </c>
      <c r="G37" s="73">
        <f t="shared" si="37"/>
        <v>133660.72864821818</v>
      </c>
      <c r="H37" s="73">
        <f t="shared" ref="H37" si="38">SUM(H38:H40)</f>
        <v>1296100</v>
      </c>
      <c r="I37" s="73">
        <f t="shared" ref="I37:O37" si="39">SUM(I38:I40)</f>
        <v>172022.03198619682</v>
      </c>
      <c r="J37" s="73">
        <f t="shared" si="39"/>
        <v>1300000.0000000002</v>
      </c>
      <c r="K37" s="73">
        <f t="shared" si="39"/>
        <v>172540</v>
      </c>
      <c r="L37" s="73">
        <f t="shared" si="39"/>
        <v>1300000.0000000002</v>
      </c>
      <c r="M37" s="73">
        <f t="shared" si="39"/>
        <v>172540</v>
      </c>
      <c r="N37" s="73">
        <f t="shared" si="39"/>
        <v>1300000.0000000002</v>
      </c>
      <c r="O37" s="73">
        <f t="shared" si="39"/>
        <v>172540</v>
      </c>
    </row>
    <row r="38" spans="1:15" x14ac:dyDescent="0.25">
      <c r="A38" s="156">
        <v>31</v>
      </c>
      <c r="B38" s="157"/>
      <c r="C38" s="158"/>
      <c r="D38" s="44" t="s">
        <v>25</v>
      </c>
      <c r="E38" s="44"/>
      <c r="F38" s="115">
        <v>963844.76</v>
      </c>
      <c r="G38" s="73">
        <v>127924.18342292123</v>
      </c>
      <c r="H38" s="73">
        <v>1216100</v>
      </c>
      <c r="I38" s="73">
        <v>161404.20731302674</v>
      </c>
      <c r="J38" s="74">
        <v>1203520.883672765</v>
      </c>
      <c r="K38" s="74">
        <v>159735</v>
      </c>
      <c r="L38" s="74">
        <v>1203520.883672765</v>
      </c>
      <c r="M38" s="74">
        <v>159735</v>
      </c>
      <c r="N38" s="74">
        <v>1203520.883672765</v>
      </c>
      <c r="O38" s="74">
        <v>159735</v>
      </c>
    </row>
    <row r="39" spans="1:15" x14ac:dyDescent="0.25">
      <c r="A39" s="156">
        <v>32</v>
      </c>
      <c r="B39" s="157"/>
      <c r="C39" s="158"/>
      <c r="D39" s="44" t="s">
        <v>37</v>
      </c>
      <c r="E39" s="44"/>
      <c r="F39" s="73">
        <v>43222</v>
      </c>
      <c r="G39" s="73">
        <v>5736.5452252969671</v>
      </c>
      <c r="H39" s="73">
        <v>78100</v>
      </c>
      <c r="I39" s="73">
        <v>10365.651337182293</v>
      </c>
      <c r="J39" s="74">
        <v>96479.116327235228</v>
      </c>
      <c r="K39" s="74">
        <v>12805</v>
      </c>
      <c r="L39" s="74">
        <v>96479.116327235228</v>
      </c>
      <c r="M39" s="74">
        <v>12805</v>
      </c>
      <c r="N39" s="74">
        <v>96479.116327235228</v>
      </c>
      <c r="O39" s="74">
        <v>12805</v>
      </c>
    </row>
    <row r="40" spans="1:15" x14ac:dyDescent="0.25">
      <c r="A40" s="156">
        <v>34</v>
      </c>
      <c r="B40" s="157"/>
      <c r="C40" s="158"/>
      <c r="D40" s="44" t="s">
        <v>69</v>
      </c>
      <c r="E40" s="44"/>
      <c r="F40" s="73">
        <v>0</v>
      </c>
      <c r="G40" s="73">
        <v>0</v>
      </c>
      <c r="H40" s="73">
        <v>1900</v>
      </c>
      <c r="I40" s="73">
        <v>252.17333598778947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</row>
    <row r="41" spans="1:15" x14ac:dyDescent="0.25">
      <c r="A41" s="150">
        <v>55</v>
      </c>
      <c r="B41" s="151"/>
      <c r="C41" s="152"/>
      <c r="D41" s="65" t="s">
        <v>75</v>
      </c>
      <c r="E41" s="65"/>
      <c r="F41" s="72">
        <f t="shared" ref="F41:G41" si="40">+F42+F45</f>
        <v>459342.79000000004</v>
      </c>
      <c r="G41" s="72">
        <f t="shared" si="40"/>
        <v>60965.265113809808</v>
      </c>
      <c r="H41" s="72">
        <f t="shared" ref="H41" si="41">+H42+H45</f>
        <v>590000</v>
      </c>
      <c r="I41" s="72">
        <f t="shared" ref="I41:O41" si="42">+I42+I45</f>
        <v>78306.456964629368</v>
      </c>
      <c r="J41" s="72">
        <f t="shared" si="42"/>
        <v>600000</v>
      </c>
      <c r="K41" s="72">
        <f t="shared" si="42"/>
        <v>79635</v>
      </c>
      <c r="L41" s="72">
        <f t="shared" si="42"/>
        <v>600000</v>
      </c>
      <c r="M41" s="72">
        <f t="shared" si="42"/>
        <v>79635</v>
      </c>
      <c r="N41" s="72">
        <f t="shared" si="42"/>
        <v>600000</v>
      </c>
      <c r="O41" s="72">
        <f t="shared" si="42"/>
        <v>79635</v>
      </c>
    </row>
    <row r="42" spans="1:15" x14ac:dyDescent="0.25">
      <c r="A42" s="153">
        <v>3</v>
      </c>
      <c r="B42" s="154"/>
      <c r="C42" s="155"/>
      <c r="D42" s="54" t="s">
        <v>24</v>
      </c>
      <c r="E42" s="54"/>
      <c r="F42" s="73">
        <f t="shared" ref="F42:G42" si="43">+F43+F44</f>
        <v>304915.07</v>
      </c>
      <c r="G42" s="73">
        <f t="shared" si="43"/>
        <v>40469.184418342295</v>
      </c>
      <c r="H42" s="73">
        <f t="shared" ref="H42" si="44">+H43+H44</f>
        <v>465000</v>
      </c>
      <c r="I42" s="73">
        <f t="shared" ref="I42:O42" si="45">+I43+I44</f>
        <v>61716.105912801111</v>
      </c>
      <c r="J42" s="73">
        <f t="shared" si="45"/>
        <v>490000</v>
      </c>
      <c r="K42" s="73">
        <f t="shared" si="45"/>
        <v>65035</v>
      </c>
      <c r="L42" s="73">
        <f t="shared" si="45"/>
        <v>490000</v>
      </c>
      <c r="M42" s="73">
        <f t="shared" si="45"/>
        <v>65035</v>
      </c>
      <c r="N42" s="73">
        <f t="shared" si="45"/>
        <v>490000</v>
      </c>
      <c r="O42" s="73">
        <f t="shared" si="45"/>
        <v>65035</v>
      </c>
    </row>
    <row r="43" spans="1:15" x14ac:dyDescent="0.25">
      <c r="A43" s="156">
        <v>31</v>
      </c>
      <c r="B43" s="157"/>
      <c r="C43" s="158"/>
      <c r="D43" s="54" t="s">
        <v>25</v>
      </c>
      <c r="E43" s="54"/>
      <c r="F43" s="115">
        <v>29598.99</v>
      </c>
      <c r="G43" s="73">
        <v>3928.4610790364322</v>
      </c>
      <c r="H43" s="73">
        <v>0</v>
      </c>
      <c r="I43" s="73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</row>
    <row r="44" spans="1:15" x14ac:dyDescent="0.25">
      <c r="A44" s="156">
        <v>32</v>
      </c>
      <c r="B44" s="157"/>
      <c r="C44" s="158"/>
      <c r="D44" s="44" t="s">
        <v>37</v>
      </c>
      <c r="E44" s="44"/>
      <c r="F44" s="73">
        <v>275316.08</v>
      </c>
      <c r="G44" s="73">
        <v>36540.723339305863</v>
      </c>
      <c r="H44" s="73">
        <v>465000</v>
      </c>
      <c r="I44" s="73">
        <v>61716.105912801111</v>
      </c>
      <c r="J44" s="74">
        <v>490000</v>
      </c>
      <c r="K44" s="74">
        <v>65035</v>
      </c>
      <c r="L44" s="74">
        <v>490000</v>
      </c>
      <c r="M44" s="74">
        <v>65035</v>
      </c>
      <c r="N44" s="74">
        <v>490000</v>
      </c>
      <c r="O44" s="74">
        <v>65035</v>
      </c>
    </row>
    <row r="45" spans="1:15" x14ac:dyDescent="0.25">
      <c r="A45" s="153">
        <v>4</v>
      </c>
      <c r="B45" s="154"/>
      <c r="C45" s="155"/>
      <c r="D45" s="44" t="s">
        <v>26</v>
      </c>
      <c r="E45" s="44"/>
      <c r="F45" s="73">
        <f t="shared" ref="F45:O45" si="46">+F46</f>
        <v>154427.72</v>
      </c>
      <c r="G45" s="73">
        <f t="shared" si="46"/>
        <v>20496.080695467514</v>
      </c>
      <c r="H45" s="73">
        <f t="shared" si="46"/>
        <v>125000</v>
      </c>
      <c r="I45" s="73">
        <f t="shared" si="46"/>
        <v>16590.351051828256</v>
      </c>
      <c r="J45" s="73">
        <f t="shared" si="46"/>
        <v>110000</v>
      </c>
      <c r="K45" s="73">
        <f t="shared" si="46"/>
        <v>14600</v>
      </c>
      <c r="L45" s="73">
        <f t="shared" si="46"/>
        <v>110000</v>
      </c>
      <c r="M45" s="73">
        <f t="shared" si="46"/>
        <v>14600</v>
      </c>
      <c r="N45" s="73">
        <f t="shared" si="46"/>
        <v>110000</v>
      </c>
      <c r="O45" s="73">
        <f t="shared" si="46"/>
        <v>14600</v>
      </c>
    </row>
    <row r="46" spans="1:15" x14ac:dyDescent="0.25">
      <c r="A46" s="156">
        <v>42</v>
      </c>
      <c r="B46" s="157"/>
      <c r="C46" s="158"/>
      <c r="D46" s="44" t="s">
        <v>56</v>
      </c>
      <c r="E46" s="44"/>
      <c r="F46" s="73">
        <v>154427.72</v>
      </c>
      <c r="G46" s="73">
        <v>20496.080695467514</v>
      </c>
      <c r="H46" s="73">
        <v>125000</v>
      </c>
      <c r="I46" s="73">
        <v>16590.351051828256</v>
      </c>
      <c r="J46" s="74">
        <v>110000</v>
      </c>
      <c r="K46" s="74">
        <v>14600</v>
      </c>
      <c r="L46" s="74">
        <v>110000</v>
      </c>
      <c r="M46" s="74">
        <v>14600</v>
      </c>
      <c r="N46" s="74">
        <v>110000</v>
      </c>
      <c r="O46" s="74">
        <v>14600</v>
      </c>
    </row>
    <row r="47" spans="1:15" x14ac:dyDescent="0.25">
      <c r="A47" s="150">
        <v>29</v>
      </c>
      <c r="B47" s="151"/>
      <c r="C47" s="152"/>
      <c r="D47" s="95" t="s">
        <v>74</v>
      </c>
      <c r="E47" s="95"/>
      <c r="F47" s="72">
        <f t="shared" ref="F47" si="47">+F48+F50</f>
        <v>157158.79999999999</v>
      </c>
      <c r="G47" s="72">
        <f t="shared" ref="G47:O47" si="48">+G48+G50</f>
        <v>20858.557303072532</v>
      </c>
      <c r="H47" s="72">
        <f t="shared" si="48"/>
        <v>0</v>
      </c>
      <c r="I47" s="72">
        <f t="shared" si="48"/>
        <v>0</v>
      </c>
      <c r="J47" s="72">
        <f t="shared" si="48"/>
        <v>0</v>
      </c>
      <c r="K47" s="72">
        <f t="shared" si="48"/>
        <v>0</v>
      </c>
      <c r="L47" s="72">
        <f t="shared" si="48"/>
        <v>0</v>
      </c>
      <c r="M47" s="72">
        <f t="shared" si="48"/>
        <v>0</v>
      </c>
      <c r="N47" s="72">
        <f t="shared" si="48"/>
        <v>0</v>
      </c>
      <c r="O47" s="72">
        <f t="shared" si="48"/>
        <v>0</v>
      </c>
    </row>
    <row r="48" spans="1:15" x14ac:dyDescent="0.25">
      <c r="A48" s="153">
        <v>3</v>
      </c>
      <c r="B48" s="154"/>
      <c r="C48" s="155"/>
      <c r="D48" s="96" t="s">
        <v>24</v>
      </c>
      <c r="E48" s="96"/>
      <c r="F48" s="73">
        <f t="shared" ref="F48:O48" si="49">+F49</f>
        <v>146673.28</v>
      </c>
      <c r="G48" s="73">
        <f t="shared" si="49"/>
        <v>19466.889640984802</v>
      </c>
      <c r="H48" s="73">
        <f t="shared" si="49"/>
        <v>0</v>
      </c>
      <c r="I48" s="73">
        <f t="shared" si="49"/>
        <v>0</v>
      </c>
      <c r="J48" s="73">
        <f t="shared" si="49"/>
        <v>0</v>
      </c>
      <c r="K48" s="73">
        <f t="shared" si="49"/>
        <v>0</v>
      </c>
      <c r="L48" s="73">
        <f t="shared" si="49"/>
        <v>0</v>
      </c>
      <c r="M48" s="73">
        <f t="shared" si="49"/>
        <v>0</v>
      </c>
      <c r="N48" s="73">
        <f t="shared" si="49"/>
        <v>0</v>
      </c>
      <c r="O48" s="73">
        <f t="shared" si="49"/>
        <v>0</v>
      </c>
    </row>
    <row r="49" spans="1:15" x14ac:dyDescent="0.25">
      <c r="A49" s="156">
        <v>32</v>
      </c>
      <c r="B49" s="157"/>
      <c r="C49" s="158"/>
      <c r="D49" s="96" t="s">
        <v>37</v>
      </c>
      <c r="E49" s="96"/>
      <c r="F49" s="73">
        <v>146673.28</v>
      </c>
      <c r="G49" s="73">
        <v>19466.889640984802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</row>
    <row r="50" spans="1:15" x14ac:dyDescent="0.25">
      <c r="A50" s="153">
        <v>4</v>
      </c>
      <c r="B50" s="154"/>
      <c r="C50" s="155"/>
      <c r="D50" s="96" t="s">
        <v>26</v>
      </c>
      <c r="E50" s="96"/>
      <c r="F50" s="73">
        <f t="shared" ref="F50:O50" si="50">+F51</f>
        <v>10485.52</v>
      </c>
      <c r="G50" s="73">
        <f t="shared" si="50"/>
        <v>1391.6676620877297</v>
      </c>
      <c r="H50" s="73">
        <f t="shared" si="50"/>
        <v>0</v>
      </c>
      <c r="I50" s="73">
        <f t="shared" si="50"/>
        <v>0</v>
      </c>
      <c r="J50" s="73">
        <f t="shared" si="50"/>
        <v>0</v>
      </c>
      <c r="K50" s="73">
        <f t="shared" si="50"/>
        <v>0</v>
      </c>
      <c r="L50" s="73">
        <f t="shared" si="50"/>
        <v>0</v>
      </c>
      <c r="M50" s="73">
        <f t="shared" si="50"/>
        <v>0</v>
      </c>
      <c r="N50" s="73">
        <f t="shared" si="50"/>
        <v>0</v>
      </c>
      <c r="O50" s="73">
        <f t="shared" si="50"/>
        <v>0</v>
      </c>
    </row>
    <row r="51" spans="1:15" x14ac:dyDescent="0.25">
      <c r="A51" s="156">
        <v>42</v>
      </c>
      <c r="B51" s="157"/>
      <c r="C51" s="158"/>
      <c r="D51" s="96" t="s">
        <v>56</v>
      </c>
      <c r="E51" s="96"/>
      <c r="F51" s="73">
        <v>10485.52</v>
      </c>
      <c r="G51" s="73">
        <v>1391.6676620877297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</row>
    <row r="52" spans="1:15" s="66" customFormat="1" x14ac:dyDescent="0.25">
      <c r="A52" s="162" t="s">
        <v>78</v>
      </c>
      <c r="B52" s="163"/>
      <c r="C52" s="164"/>
      <c r="D52" s="64" t="s">
        <v>79</v>
      </c>
      <c r="E52" s="64"/>
      <c r="F52" s="71">
        <f t="shared" ref="F52:O53" si="51">+F53</f>
        <v>141747.58000000002</v>
      </c>
      <c r="G52" s="71">
        <f t="shared" si="51"/>
        <v>18813.13690357688</v>
      </c>
      <c r="H52" s="71">
        <f t="shared" si="51"/>
        <v>164000</v>
      </c>
      <c r="I52" s="71">
        <f t="shared" si="51"/>
        <v>21766.540579998673</v>
      </c>
      <c r="J52" s="71">
        <f t="shared" si="51"/>
        <v>164000</v>
      </c>
      <c r="K52" s="71">
        <f t="shared" si="51"/>
        <v>21767</v>
      </c>
      <c r="L52" s="71">
        <f t="shared" si="51"/>
        <v>164000</v>
      </c>
      <c r="M52" s="71">
        <f t="shared" si="51"/>
        <v>21767</v>
      </c>
      <c r="N52" s="71">
        <f t="shared" si="51"/>
        <v>164000</v>
      </c>
      <c r="O52" s="71">
        <f t="shared" si="51"/>
        <v>21767</v>
      </c>
    </row>
    <row r="53" spans="1:15" x14ac:dyDescent="0.25">
      <c r="A53" s="150">
        <v>11</v>
      </c>
      <c r="B53" s="151"/>
      <c r="C53" s="152"/>
      <c r="D53" s="65" t="s">
        <v>20</v>
      </c>
      <c r="E53" s="65"/>
      <c r="F53" s="72">
        <f t="shared" si="51"/>
        <v>141747.58000000002</v>
      </c>
      <c r="G53" s="72">
        <f t="shared" si="51"/>
        <v>18813.13690357688</v>
      </c>
      <c r="H53" s="72">
        <f t="shared" si="51"/>
        <v>164000</v>
      </c>
      <c r="I53" s="72">
        <f t="shared" si="51"/>
        <v>21766.540579998673</v>
      </c>
      <c r="J53" s="72">
        <f t="shared" si="51"/>
        <v>164000</v>
      </c>
      <c r="K53" s="72">
        <f t="shared" si="51"/>
        <v>21767</v>
      </c>
      <c r="L53" s="72">
        <f t="shared" si="51"/>
        <v>164000</v>
      </c>
      <c r="M53" s="72">
        <f t="shared" si="51"/>
        <v>21767</v>
      </c>
      <c r="N53" s="72">
        <f t="shared" si="51"/>
        <v>164000</v>
      </c>
      <c r="O53" s="72">
        <f t="shared" si="51"/>
        <v>21767</v>
      </c>
    </row>
    <row r="54" spans="1:15" x14ac:dyDescent="0.25">
      <c r="A54" s="153">
        <v>3</v>
      </c>
      <c r="B54" s="154"/>
      <c r="C54" s="155"/>
      <c r="D54" s="44" t="s">
        <v>24</v>
      </c>
      <c r="E54" s="44"/>
      <c r="F54" s="73">
        <f t="shared" ref="F54:G54" si="52">SUM(F55:F56)</f>
        <v>141747.58000000002</v>
      </c>
      <c r="G54" s="73">
        <f t="shared" si="52"/>
        <v>18813.13690357688</v>
      </c>
      <c r="H54" s="73">
        <f t="shared" ref="H54" si="53">SUM(H55:H56)</f>
        <v>164000</v>
      </c>
      <c r="I54" s="73">
        <f t="shared" ref="I54:O54" si="54">SUM(I55:I56)</f>
        <v>21766.540579998673</v>
      </c>
      <c r="J54" s="73">
        <f t="shared" si="54"/>
        <v>164000</v>
      </c>
      <c r="K54" s="73">
        <f t="shared" si="54"/>
        <v>21767</v>
      </c>
      <c r="L54" s="73">
        <f t="shared" si="54"/>
        <v>164000</v>
      </c>
      <c r="M54" s="73">
        <f t="shared" si="54"/>
        <v>21767</v>
      </c>
      <c r="N54" s="73">
        <f t="shared" si="54"/>
        <v>164000</v>
      </c>
      <c r="O54" s="73">
        <f t="shared" si="54"/>
        <v>21767</v>
      </c>
    </row>
    <row r="55" spans="1:15" x14ac:dyDescent="0.25">
      <c r="A55" s="156">
        <v>31</v>
      </c>
      <c r="B55" s="157"/>
      <c r="C55" s="158"/>
      <c r="D55" s="44" t="s">
        <v>25</v>
      </c>
      <c r="E55" s="44"/>
      <c r="F55" s="115">
        <v>135735.58000000002</v>
      </c>
      <c r="G55" s="73">
        <v>18015.20737938815</v>
      </c>
      <c r="H55" s="73">
        <v>154100</v>
      </c>
      <c r="I55" s="73">
        <v>20452.584776693875</v>
      </c>
      <c r="J55" s="74">
        <v>153836.02324080051</v>
      </c>
      <c r="K55" s="74">
        <v>20418</v>
      </c>
      <c r="L55" s="74">
        <v>153836.02324080051</v>
      </c>
      <c r="M55" s="74">
        <v>20418</v>
      </c>
      <c r="N55" s="74">
        <v>153836.02324080051</v>
      </c>
      <c r="O55" s="74">
        <v>20418</v>
      </c>
    </row>
    <row r="56" spans="1:15" x14ac:dyDescent="0.25">
      <c r="A56" s="156">
        <v>32</v>
      </c>
      <c r="B56" s="157"/>
      <c r="C56" s="158"/>
      <c r="D56" s="44" t="s">
        <v>37</v>
      </c>
      <c r="E56" s="44"/>
      <c r="F56" s="73">
        <v>6012</v>
      </c>
      <c r="G56" s="73">
        <v>797.92952418873176</v>
      </c>
      <c r="H56" s="73">
        <v>9900</v>
      </c>
      <c r="I56" s="73">
        <v>1313.9558033047979</v>
      </c>
      <c r="J56" s="74">
        <v>10163.976759199484</v>
      </c>
      <c r="K56" s="74">
        <v>1349</v>
      </c>
      <c r="L56" s="74">
        <v>10163.976759199484</v>
      </c>
      <c r="M56" s="74">
        <v>1349</v>
      </c>
      <c r="N56" s="74">
        <v>10163.976759199484</v>
      </c>
      <c r="O56" s="74">
        <v>1349</v>
      </c>
    </row>
    <row r="57" spans="1:15" s="66" customFormat="1" x14ac:dyDescent="0.25">
      <c r="A57" s="162" t="s">
        <v>80</v>
      </c>
      <c r="B57" s="163"/>
      <c r="C57" s="164"/>
      <c r="D57" s="64" t="s">
        <v>82</v>
      </c>
      <c r="E57" s="64"/>
      <c r="F57" s="71">
        <f t="shared" ref="F57:G57" si="55">+F58+F62</f>
        <v>589204.06000000006</v>
      </c>
      <c r="G57" s="71">
        <f t="shared" si="55"/>
        <v>78200.817572499829</v>
      </c>
      <c r="H57" s="71">
        <f t="shared" ref="H57" si="56">+H58+H62</f>
        <v>865000</v>
      </c>
      <c r="I57" s="71">
        <f t="shared" ref="I57:O57" si="57">+I58+I62</f>
        <v>114805.22927865153</v>
      </c>
      <c r="J57" s="71">
        <f t="shared" si="57"/>
        <v>1260000</v>
      </c>
      <c r="K57" s="71">
        <f t="shared" si="57"/>
        <v>167231</v>
      </c>
      <c r="L57" s="71">
        <f t="shared" si="57"/>
        <v>1260000</v>
      </c>
      <c r="M57" s="71">
        <f t="shared" si="57"/>
        <v>167231</v>
      </c>
      <c r="N57" s="71">
        <f t="shared" si="57"/>
        <v>1260000</v>
      </c>
      <c r="O57" s="71">
        <f t="shared" si="57"/>
        <v>167231</v>
      </c>
    </row>
    <row r="58" spans="1:15" x14ac:dyDescent="0.25">
      <c r="A58" s="150">
        <v>11</v>
      </c>
      <c r="B58" s="151"/>
      <c r="C58" s="152"/>
      <c r="D58" s="65" t="s">
        <v>20</v>
      </c>
      <c r="E58" s="65"/>
      <c r="F58" s="72">
        <f t="shared" ref="F58:O58" si="58">+F59</f>
        <v>57762.770000000004</v>
      </c>
      <c r="G58" s="72">
        <f t="shared" si="58"/>
        <v>7666.4370562081085</v>
      </c>
      <c r="H58" s="72">
        <f t="shared" si="58"/>
        <v>304300</v>
      </c>
      <c r="I58" s="72">
        <f t="shared" si="58"/>
        <v>40387.550600570707</v>
      </c>
      <c r="J58" s="72">
        <f t="shared" si="58"/>
        <v>640000</v>
      </c>
      <c r="K58" s="72">
        <f t="shared" si="58"/>
        <v>84942</v>
      </c>
      <c r="L58" s="72">
        <f t="shared" si="58"/>
        <v>640000</v>
      </c>
      <c r="M58" s="72">
        <f t="shared" si="58"/>
        <v>84942</v>
      </c>
      <c r="N58" s="72">
        <f t="shared" si="58"/>
        <v>640000</v>
      </c>
      <c r="O58" s="72">
        <f t="shared" si="58"/>
        <v>84942</v>
      </c>
    </row>
    <row r="59" spans="1:15" x14ac:dyDescent="0.25">
      <c r="A59" s="153">
        <v>3</v>
      </c>
      <c r="B59" s="154"/>
      <c r="C59" s="155"/>
      <c r="D59" s="44" t="s">
        <v>24</v>
      </c>
      <c r="E59" s="44"/>
      <c r="F59" s="73">
        <f t="shared" ref="F59:G59" si="59">+F60+F61</f>
        <v>57762.770000000004</v>
      </c>
      <c r="G59" s="73">
        <f t="shared" si="59"/>
        <v>7666.4370562081085</v>
      </c>
      <c r="H59" s="73">
        <f t="shared" ref="H59" si="60">+H60+H61</f>
        <v>304300</v>
      </c>
      <c r="I59" s="73">
        <f t="shared" ref="I59:O59" si="61">+I60+I61</f>
        <v>40387.550600570707</v>
      </c>
      <c r="J59" s="73">
        <f t="shared" si="61"/>
        <v>640000</v>
      </c>
      <c r="K59" s="73">
        <f t="shared" si="61"/>
        <v>84942</v>
      </c>
      <c r="L59" s="73">
        <f t="shared" si="61"/>
        <v>640000</v>
      </c>
      <c r="M59" s="73">
        <f t="shared" si="61"/>
        <v>84942</v>
      </c>
      <c r="N59" s="73">
        <f t="shared" si="61"/>
        <v>640000</v>
      </c>
      <c r="O59" s="73">
        <f t="shared" si="61"/>
        <v>84942</v>
      </c>
    </row>
    <row r="60" spans="1:15" x14ac:dyDescent="0.25">
      <c r="A60" s="156">
        <v>31</v>
      </c>
      <c r="B60" s="157"/>
      <c r="C60" s="158"/>
      <c r="D60" s="44" t="s">
        <v>25</v>
      </c>
      <c r="E60" s="44"/>
      <c r="F60" s="115">
        <v>57112.770000000004</v>
      </c>
      <c r="G60" s="73">
        <v>7580.1672307386016</v>
      </c>
      <c r="H60" s="73">
        <v>304300</v>
      </c>
      <c r="I60" s="73">
        <v>40387.550600570707</v>
      </c>
      <c r="J60" s="74">
        <v>640000</v>
      </c>
      <c r="K60" s="74">
        <v>84942</v>
      </c>
      <c r="L60" s="74">
        <v>640000</v>
      </c>
      <c r="M60" s="74">
        <v>84942</v>
      </c>
      <c r="N60" s="74">
        <v>640000</v>
      </c>
      <c r="O60" s="74">
        <v>84942</v>
      </c>
    </row>
    <row r="61" spans="1:15" x14ac:dyDescent="0.25">
      <c r="A61" s="156">
        <v>32</v>
      </c>
      <c r="B61" s="157"/>
      <c r="C61" s="158"/>
      <c r="D61" s="96" t="s">
        <v>37</v>
      </c>
      <c r="E61" s="96"/>
      <c r="F61" s="73">
        <v>650</v>
      </c>
      <c r="G61" s="73">
        <v>86.269825469506927</v>
      </c>
      <c r="H61" s="73">
        <v>0</v>
      </c>
      <c r="I61" s="73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</row>
    <row r="62" spans="1:15" x14ac:dyDescent="0.25">
      <c r="A62" s="150">
        <v>44</v>
      </c>
      <c r="B62" s="151"/>
      <c r="C62" s="152"/>
      <c r="D62" s="65" t="s">
        <v>81</v>
      </c>
      <c r="E62" s="65"/>
      <c r="F62" s="72">
        <f t="shared" ref="F62:O62" si="62">+F63</f>
        <v>531441.29</v>
      </c>
      <c r="G62" s="72">
        <f t="shared" si="62"/>
        <v>70534.380516291727</v>
      </c>
      <c r="H62" s="72">
        <f t="shared" si="62"/>
        <v>560700</v>
      </c>
      <c r="I62" s="72">
        <f t="shared" si="62"/>
        <v>74417.678678080818</v>
      </c>
      <c r="J62" s="72">
        <f t="shared" si="62"/>
        <v>620000</v>
      </c>
      <c r="K62" s="72">
        <f t="shared" si="62"/>
        <v>82289</v>
      </c>
      <c r="L62" s="72">
        <f t="shared" si="62"/>
        <v>620000</v>
      </c>
      <c r="M62" s="72">
        <f t="shared" si="62"/>
        <v>82289</v>
      </c>
      <c r="N62" s="72">
        <f t="shared" si="62"/>
        <v>620000</v>
      </c>
      <c r="O62" s="72">
        <f t="shared" si="62"/>
        <v>82289</v>
      </c>
    </row>
    <row r="63" spans="1:15" x14ac:dyDescent="0.25">
      <c r="A63" s="153">
        <v>3</v>
      </c>
      <c r="B63" s="154"/>
      <c r="C63" s="155"/>
      <c r="D63" s="44" t="s">
        <v>24</v>
      </c>
      <c r="E63" s="44"/>
      <c r="F63" s="73">
        <f t="shared" ref="F63:G63" si="63">SUM(F64:F65)</f>
        <v>531441.29</v>
      </c>
      <c r="G63" s="73">
        <f t="shared" si="63"/>
        <v>70534.380516291727</v>
      </c>
      <c r="H63" s="73">
        <f t="shared" ref="H63" si="64">SUM(H64:H65)</f>
        <v>560700</v>
      </c>
      <c r="I63" s="73">
        <f t="shared" ref="I63:O63" si="65">SUM(I64:I65)</f>
        <v>74417.678678080818</v>
      </c>
      <c r="J63" s="73">
        <f t="shared" si="65"/>
        <v>620000</v>
      </c>
      <c r="K63" s="73">
        <f t="shared" si="65"/>
        <v>82289</v>
      </c>
      <c r="L63" s="73">
        <f t="shared" si="65"/>
        <v>620000</v>
      </c>
      <c r="M63" s="73">
        <f t="shared" si="65"/>
        <v>82289</v>
      </c>
      <c r="N63" s="73">
        <f t="shared" si="65"/>
        <v>620000</v>
      </c>
      <c r="O63" s="73">
        <f t="shared" si="65"/>
        <v>82289</v>
      </c>
    </row>
    <row r="64" spans="1:15" x14ac:dyDescent="0.25">
      <c r="A64" s="156">
        <v>31</v>
      </c>
      <c r="B64" s="157"/>
      <c r="C64" s="158"/>
      <c r="D64" s="44" t="s">
        <v>25</v>
      </c>
      <c r="E64" s="44"/>
      <c r="F64" s="115">
        <v>507941.29000000004</v>
      </c>
      <c r="G64" s="73">
        <v>67415.394518548012</v>
      </c>
      <c r="H64" s="73">
        <v>531200</v>
      </c>
      <c r="I64" s="73">
        <v>70502.355829849344</v>
      </c>
      <c r="J64" s="74">
        <v>594202.7827707876</v>
      </c>
      <c r="K64" s="74">
        <v>78865</v>
      </c>
      <c r="L64" s="74">
        <v>594202.7827707876</v>
      </c>
      <c r="M64" s="74">
        <v>78865</v>
      </c>
      <c r="N64" s="74">
        <v>594202.7827707876</v>
      </c>
      <c r="O64" s="74">
        <v>78865</v>
      </c>
    </row>
    <row r="65" spans="1:15" x14ac:dyDescent="0.25">
      <c r="A65" s="156">
        <v>32</v>
      </c>
      <c r="B65" s="157"/>
      <c r="C65" s="158"/>
      <c r="D65" s="44" t="s">
        <v>37</v>
      </c>
      <c r="E65" s="44"/>
      <c r="F65" s="73">
        <v>23500</v>
      </c>
      <c r="G65" s="73">
        <v>3118.9859977437122</v>
      </c>
      <c r="H65" s="73">
        <v>29500</v>
      </c>
      <c r="I65" s="73">
        <v>3915.3228482314685</v>
      </c>
      <c r="J65" s="74">
        <v>25797.217229212438</v>
      </c>
      <c r="K65" s="74">
        <v>3424</v>
      </c>
      <c r="L65" s="74">
        <v>25797.217229212438</v>
      </c>
      <c r="M65" s="74">
        <v>3424</v>
      </c>
      <c r="N65" s="74">
        <v>25797.217229212438</v>
      </c>
      <c r="O65" s="74">
        <v>3424</v>
      </c>
    </row>
    <row r="66" spans="1:15" s="66" customFormat="1" x14ac:dyDescent="0.25">
      <c r="A66" s="162" t="s">
        <v>83</v>
      </c>
      <c r="B66" s="163"/>
      <c r="C66" s="164"/>
      <c r="D66" s="64" t="s">
        <v>84</v>
      </c>
      <c r="E66" s="64"/>
      <c r="F66" s="71">
        <f t="shared" ref="F66:O68" si="66">+F67</f>
        <v>373823.11</v>
      </c>
      <c r="G66" s="71">
        <f t="shared" si="66"/>
        <v>49614.853009489678</v>
      </c>
      <c r="H66" s="71">
        <f t="shared" si="66"/>
        <v>416000</v>
      </c>
      <c r="I66" s="71">
        <f t="shared" si="66"/>
        <v>55212.688300484435</v>
      </c>
      <c r="J66" s="71">
        <f t="shared" si="66"/>
        <v>340000</v>
      </c>
      <c r="K66" s="71">
        <f t="shared" si="66"/>
        <v>45126</v>
      </c>
      <c r="L66" s="71">
        <f t="shared" si="66"/>
        <v>340000</v>
      </c>
      <c r="M66" s="71">
        <f t="shared" si="66"/>
        <v>45126</v>
      </c>
      <c r="N66" s="71">
        <f t="shared" si="66"/>
        <v>340000</v>
      </c>
      <c r="O66" s="71">
        <f t="shared" si="66"/>
        <v>45126</v>
      </c>
    </row>
    <row r="67" spans="1:15" x14ac:dyDescent="0.25">
      <c r="A67" s="150">
        <v>55</v>
      </c>
      <c r="B67" s="151"/>
      <c r="C67" s="152"/>
      <c r="D67" s="65" t="s">
        <v>75</v>
      </c>
      <c r="E67" s="65"/>
      <c r="F67" s="72">
        <f t="shared" si="66"/>
        <v>373823.11</v>
      </c>
      <c r="G67" s="72">
        <f t="shared" si="66"/>
        <v>49614.853009489678</v>
      </c>
      <c r="H67" s="72">
        <f t="shared" si="66"/>
        <v>416000</v>
      </c>
      <c r="I67" s="72">
        <f t="shared" si="66"/>
        <v>55212.688300484435</v>
      </c>
      <c r="J67" s="72">
        <f t="shared" si="66"/>
        <v>340000</v>
      </c>
      <c r="K67" s="72">
        <f t="shared" si="66"/>
        <v>45126</v>
      </c>
      <c r="L67" s="72">
        <f t="shared" si="66"/>
        <v>340000</v>
      </c>
      <c r="M67" s="72">
        <f t="shared" si="66"/>
        <v>45126</v>
      </c>
      <c r="N67" s="72">
        <f t="shared" si="66"/>
        <v>340000</v>
      </c>
      <c r="O67" s="72">
        <f t="shared" si="66"/>
        <v>45126</v>
      </c>
    </row>
    <row r="68" spans="1:15" x14ac:dyDescent="0.25">
      <c r="A68" s="153">
        <v>4</v>
      </c>
      <c r="B68" s="154"/>
      <c r="C68" s="155"/>
      <c r="D68" s="44" t="s">
        <v>26</v>
      </c>
      <c r="E68" s="44"/>
      <c r="F68" s="73">
        <f t="shared" si="66"/>
        <v>373823.11</v>
      </c>
      <c r="G68" s="73">
        <f t="shared" si="66"/>
        <v>49614.853009489678</v>
      </c>
      <c r="H68" s="73">
        <f t="shared" si="66"/>
        <v>416000</v>
      </c>
      <c r="I68" s="73">
        <f t="shared" si="66"/>
        <v>55212.688300484435</v>
      </c>
      <c r="J68" s="73">
        <f t="shared" si="66"/>
        <v>340000</v>
      </c>
      <c r="K68" s="73">
        <f t="shared" si="66"/>
        <v>45126</v>
      </c>
      <c r="L68" s="73">
        <f t="shared" si="66"/>
        <v>340000</v>
      </c>
      <c r="M68" s="73">
        <f t="shared" si="66"/>
        <v>45126</v>
      </c>
      <c r="N68" s="73">
        <f t="shared" si="66"/>
        <v>340000</v>
      </c>
      <c r="O68" s="73">
        <f t="shared" si="66"/>
        <v>45126</v>
      </c>
    </row>
    <row r="69" spans="1:15" x14ac:dyDescent="0.25">
      <c r="A69" s="156">
        <v>42</v>
      </c>
      <c r="B69" s="157"/>
      <c r="C69" s="158"/>
      <c r="D69" s="44" t="s">
        <v>56</v>
      </c>
      <c r="E69" s="44"/>
      <c r="F69" s="73">
        <v>373823.11</v>
      </c>
      <c r="G69" s="73">
        <v>49614.853009489678</v>
      </c>
      <c r="H69" s="73">
        <v>416000</v>
      </c>
      <c r="I69" s="73">
        <v>55212.688300484435</v>
      </c>
      <c r="J69" s="73">
        <v>340000</v>
      </c>
      <c r="K69" s="73">
        <v>45126</v>
      </c>
      <c r="L69" s="73">
        <v>340000</v>
      </c>
      <c r="M69" s="73">
        <v>45126</v>
      </c>
      <c r="N69" s="73">
        <v>340000</v>
      </c>
      <c r="O69" s="73">
        <v>45126</v>
      </c>
    </row>
    <row r="70" spans="1:15" s="66" customFormat="1" x14ac:dyDescent="0.25">
      <c r="A70" s="162" t="s">
        <v>85</v>
      </c>
      <c r="B70" s="163"/>
      <c r="C70" s="164"/>
      <c r="D70" s="64" t="s">
        <v>86</v>
      </c>
      <c r="E70" s="64"/>
      <c r="F70" s="71">
        <f t="shared" ref="F70:G70" si="67">+F71+F74</f>
        <v>35642</v>
      </c>
      <c r="G70" s="71">
        <f t="shared" si="67"/>
        <v>4730.5063375141017</v>
      </c>
      <c r="H70" s="71">
        <f t="shared" ref="H70" si="68">+H71+H74</f>
        <v>38000</v>
      </c>
      <c r="I70" s="71">
        <f t="shared" ref="I70:O70" si="69">+I71+I74</f>
        <v>5043.4667197557901</v>
      </c>
      <c r="J70" s="71">
        <f t="shared" si="69"/>
        <v>34000</v>
      </c>
      <c r="K70" s="71">
        <f t="shared" si="69"/>
        <v>7034</v>
      </c>
      <c r="L70" s="71">
        <f t="shared" si="69"/>
        <v>34000</v>
      </c>
      <c r="M70" s="71">
        <f t="shared" si="69"/>
        <v>7034</v>
      </c>
      <c r="N70" s="71">
        <f t="shared" si="69"/>
        <v>34000</v>
      </c>
      <c r="O70" s="71">
        <f t="shared" si="69"/>
        <v>7034</v>
      </c>
    </row>
    <row r="71" spans="1:15" x14ac:dyDescent="0.25">
      <c r="A71" s="150">
        <v>42</v>
      </c>
      <c r="B71" s="151"/>
      <c r="C71" s="152"/>
      <c r="D71" s="65" t="s">
        <v>87</v>
      </c>
      <c r="E71" s="65"/>
      <c r="F71" s="72">
        <f t="shared" ref="F71:O72" si="70">+F72</f>
        <v>0</v>
      </c>
      <c r="G71" s="72">
        <f t="shared" si="70"/>
        <v>0</v>
      </c>
      <c r="H71" s="72">
        <f t="shared" si="70"/>
        <v>19000</v>
      </c>
      <c r="I71" s="72">
        <f t="shared" si="70"/>
        <v>2521.7333598778951</v>
      </c>
      <c r="J71" s="72">
        <f t="shared" si="70"/>
        <v>17000</v>
      </c>
      <c r="K71" s="72">
        <f t="shared" si="70"/>
        <v>2522</v>
      </c>
      <c r="L71" s="72">
        <f t="shared" si="70"/>
        <v>17000</v>
      </c>
      <c r="M71" s="72">
        <f t="shared" si="70"/>
        <v>2522</v>
      </c>
      <c r="N71" s="72">
        <f t="shared" si="70"/>
        <v>17000</v>
      </c>
      <c r="O71" s="72">
        <f t="shared" si="70"/>
        <v>2522</v>
      </c>
    </row>
    <row r="72" spans="1:15" x14ac:dyDescent="0.25">
      <c r="A72" s="153">
        <v>3</v>
      </c>
      <c r="B72" s="154"/>
      <c r="C72" s="155"/>
      <c r="D72" s="44" t="s">
        <v>24</v>
      </c>
      <c r="E72" s="44"/>
      <c r="F72" s="73">
        <f t="shared" si="70"/>
        <v>0</v>
      </c>
      <c r="G72" s="73">
        <f t="shared" si="70"/>
        <v>0</v>
      </c>
      <c r="H72" s="73">
        <f t="shared" si="70"/>
        <v>19000</v>
      </c>
      <c r="I72" s="73">
        <f t="shared" si="70"/>
        <v>2521.7333598778951</v>
      </c>
      <c r="J72" s="73">
        <f t="shared" si="70"/>
        <v>17000</v>
      </c>
      <c r="K72" s="73">
        <f t="shared" si="70"/>
        <v>2522</v>
      </c>
      <c r="L72" s="73">
        <f t="shared" si="70"/>
        <v>17000</v>
      </c>
      <c r="M72" s="73">
        <f t="shared" si="70"/>
        <v>2522</v>
      </c>
      <c r="N72" s="73">
        <f t="shared" si="70"/>
        <v>17000</v>
      </c>
      <c r="O72" s="73">
        <f t="shared" si="70"/>
        <v>2522</v>
      </c>
    </row>
    <row r="73" spans="1:15" x14ac:dyDescent="0.25">
      <c r="A73" s="156">
        <v>32</v>
      </c>
      <c r="B73" s="157"/>
      <c r="C73" s="158"/>
      <c r="D73" s="44" t="s">
        <v>37</v>
      </c>
      <c r="E73" s="44"/>
      <c r="F73" s="73">
        <v>0</v>
      </c>
      <c r="G73" s="73">
        <v>0</v>
      </c>
      <c r="H73" s="73">
        <v>19000</v>
      </c>
      <c r="I73" s="73">
        <v>2521.7333598778951</v>
      </c>
      <c r="J73" s="74">
        <v>17000</v>
      </c>
      <c r="K73" s="74">
        <v>2522</v>
      </c>
      <c r="L73" s="74">
        <v>17000</v>
      </c>
      <c r="M73" s="74">
        <v>2522</v>
      </c>
      <c r="N73" s="74">
        <v>17000</v>
      </c>
      <c r="O73" s="74">
        <v>2522</v>
      </c>
    </row>
    <row r="74" spans="1:15" x14ac:dyDescent="0.25">
      <c r="A74" s="150">
        <v>44</v>
      </c>
      <c r="B74" s="151"/>
      <c r="C74" s="152"/>
      <c r="D74" s="65" t="s">
        <v>81</v>
      </c>
      <c r="E74" s="65"/>
      <c r="F74" s="72">
        <f t="shared" ref="F74:O75" si="71">+F75</f>
        <v>35642</v>
      </c>
      <c r="G74" s="72">
        <f t="shared" si="71"/>
        <v>4730.5063375141017</v>
      </c>
      <c r="H74" s="72">
        <f t="shared" si="71"/>
        <v>19000</v>
      </c>
      <c r="I74" s="72">
        <f t="shared" si="71"/>
        <v>2521.7333598778951</v>
      </c>
      <c r="J74" s="72">
        <f t="shared" si="71"/>
        <v>17000</v>
      </c>
      <c r="K74" s="72">
        <f t="shared" si="71"/>
        <v>4512</v>
      </c>
      <c r="L74" s="72">
        <f t="shared" si="71"/>
        <v>17000</v>
      </c>
      <c r="M74" s="72">
        <f t="shared" si="71"/>
        <v>4512</v>
      </c>
      <c r="N74" s="72">
        <f t="shared" si="71"/>
        <v>17000</v>
      </c>
      <c r="O74" s="72">
        <f t="shared" si="71"/>
        <v>4512</v>
      </c>
    </row>
    <row r="75" spans="1:15" x14ac:dyDescent="0.25">
      <c r="A75" s="153">
        <v>3</v>
      </c>
      <c r="B75" s="154"/>
      <c r="C75" s="155"/>
      <c r="D75" s="44" t="s">
        <v>24</v>
      </c>
      <c r="E75" s="44"/>
      <c r="F75" s="73">
        <f t="shared" si="71"/>
        <v>35642</v>
      </c>
      <c r="G75" s="73">
        <f t="shared" si="71"/>
        <v>4730.5063375141017</v>
      </c>
      <c r="H75" s="73">
        <f t="shared" si="71"/>
        <v>19000</v>
      </c>
      <c r="I75" s="73">
        <f t="shared" si="71"/>
        <v>2521.7333598778951</v>
      </c>
      <c r="J75" s="73">
        <f t="shared" si="71"/>
        <v>17000</v>
      </c>
      <c r="K75" s="73">
        <f t="shared" si="71"/>
        <v>4512</v>
      </c>
      <c r="L75" s="73">
        <f t="shared" si="71"/>
        <v>17000</v>
      </c>
      <c r="M75" s="73">
        <f t="shared" si="71"/>
        <v>4512</v>
      </c>
      <c r="N75" s="73">
        <f t="shared" si="71"/>
        <v>17000</v>
      </c>
      <c r="O75" s="73">
        <f t="shared" si="71"/>
        <v>4512</v>
      </c>
    </row>
    <row r="76" spans="1:15" x14ac:dyDescent="0.25">
      <c r="A76" s="156">
        <v>32</v>
      </c>
      <c r="B76" s="157"/>
      <c r="C76" s="158"/>
      <c r="D76" s="44" t="s">
        <v>37</v>
      </c>
      <c r="E76" s="44"/>
      <c r="F76" s="73">
        <v>35642</v>
      </c>
      <c r="G76" s="73">
        <v>4730.5063375141017</v>
      </c>
      <c r="H76" s="73">
        <v>19000</v>
      </c>
      <c r="I76" s="73">
        <v>2521.7333598778951</v>
      </c>
      <c r="J76" s="74">
        <v>17000</v>
      </c>
      <c r="K76" s="74">
        <v>4512</v>
      </c>
      <c r="L76" s="74">
        <v>17000</v>
      </c>
      <c r="M76" s="74">
        <v>4512</v>
      </c>
      <c r="N76" s="74">
        <v>17000</v>
      </c>
      <c r="O76" s="74">
        <v>4512</v>
      </c>
    </row>
    <row r="77" spans="1:15" s="66" customFormat="1" x14ac:dyDescent="0.25">
      <c r="A77" s="159">
        <v>8056</v>
      </c>
      <c r="B77" s="160"/>
      <c r="C77" s="161"/>
      <c r="D77" s="63" t="s">
        <v>88</v>
      </c>
      <c r="E77" s="45"/>
      <c r="F77" s="70">
        <f t="shared" ref="F77:O80" si="72">+F78</f>
        <v>57000</v>
      </c>
      <c r="G77" s="70">
        <f t="shared" si="72"/>
        <v>7565.2000796336843</v>
      </c>
      <c r="H77" s="70">
        <f t="shared" si="72"/>
        <v>120000</v>
      </c>
      <c r="I77" s="70">
        <f t="shared" si="72"/>
        <v>15926.737009755125</v>
      </c>
      <c r="J77" s="70">
        <f t="shared" si="72"/>
        <v>120000</v>
      </c>
      <c r="K77" s="70">
        <f t="shared" si="72"/>
        <v>15927</v>
      </c>
      <c r="L77" s="70">
        <f t="shared" si="72"/>
        <v>120000</v>
      </c>
      <c r="M77" s="70">
        <f t="shared" si="72"/>
        <v>15927</v>
      </c>
      <c r="N77" s="70">
        <f t="shared" si="72"/>
        <v>120000</v>
      </c>
      <c r="O77" s="70">
        <f t="shared" si="72"/>
        <v>15927</v>
      </c>
    </row>
    <row r="78" spans="1:15" s="66" customFormat="1" x14ac:dyDescent="0.25">
      <c r="A78" s="162" t="s">
        <v>89</v>
      </c>
      <c r="B78" s="163"/>
      <c r="C78" s="164"/>
      <c r="D78" s="64" t="s">
        <v>90</v>
      </c>
      <c r="E78" s="64"/>
      <c r="F78" s="71">
        <f t="shared" si="72"/>
        <v>57000</v>
      </c>
      <c r="G78" s="71">
        <f t="shared" si="72"/>
        <v>7565.2000796336843</v>
      </c>
      <c r="H78" s="71">
        <f t="shared" si="72"/>
        <v>120000</v>
      </c>
      <c r="I78" s="71">
        <f t="shared" si="72"/>
        <v>15926.737009755125</v>
      </c>
      <c r="J78" s="71">
        <f t="shared" si="72"/>
        <v>120000</v>
      </c>
      <c r="K78" s="71">
        <f t="shared" si="72"/>
        <v>15927</v>
      </c>
      <c r="L78" s="71">
        <f t="shared" si="72"/>
        <v>120000</v>
      </c>
      <c r="M78" s="71">
        <f t="shared" si="72"/>
        <v>15927</v>
      </c>
      <c r="N78" s="71">
        <f t="shared" si="72"/>
        <v>120000</v>
      </c>
      <c r="O78" s="71">
        <f t="shared" si="72"/>
        <v>15927</v>
      </c>
    </row>
    <row r="79" spans="1:15" x14ac:dyDescent="0.25">
      <c r="A79" s="150">
        <v>31</v>
      </c>
      <c r="B79" s="151"/>
      <c r="C79" s="152"/>
      <c r="D79" s="65" t="s">
        <v>65</v>
      </c>
      <c r="E79" s="65"/>
      <c r="F79" s="72">
        <f t="shared" si="72"/>
        <v>57000</v>
      </c>
      <c r="G79" s="72">
        <f t="shared" si="72"/>
        <v>7565.2000796336843</v>
      </c>
      <c r="H79" s="72">
        <f t="shared" si="72"/>
        <v>120000</v>
      </c>
      <c r="I79" s="72">
        <f t="shared" si="72"/>
        <v>15926.737009755125</v>
      </c>
      <c r="J79" s="72">
        <f t="shared" si="72"/>
        <v>120000</v>
      </c>
      <c r="K79" s="72">
        <f t="shared" si="72"/>
        <v>15927</v>
      </c>
      <c r="L79" s="72">
        <f t="shared" si="72"/>
        <v>120000</v>
      </c>
      <c r="M79" s="72">
        <f t="shared" si="72"/>
        <v>15927</v>
      </c>
      <c r="N79" s="72">
        <f t="shared" si="72"/>
        <v>120000</v>
      </c>
      <c r="O79" s="72">
        <f t="shared" si="72"/>
        <v>15927</v>
      </c>
    </row>
    <row r="80" spans="1:15" x14ac:dyDescent="0.25">
      <c r="A80" s="153">
        <v>4</v>
      </c>
      <c r="B80" s="154"/>
      <c r="C80" s="155"/>
      <c r="D80" s="32" t="s">
        <v>26</v>
      </c>
      <c r="E80" s="44"/>
      <c r="F80" s="73">
        <f t="shared" si="72"/>
        <v>57000</v>
      </c>
      <c r="G80" s="73">
        <f t="shared" si="72"/>
        <v>7565.2000796336843</v>
      </c>
      <c r="H80" s="73">
        <f t="shared" si="72"/>
        <v>120000</v>
      </c>
      <c r="I80" s="73">
        <f t="shared" si="72"/>
        <v>15926.737009755125</v>
      </c>
      <c r="J80" s="73">
        <f t="shared" si="72"/>
        <v>120000</v>
      </c>
      <c r="K80" s="73">
        <f t="shared" si="72"/>
        <v>15927</v>
      </c>
      <c r="L80" s="73">
        <f t="shared" si="72"/>
        <v>120000</v>
      </c>
      <c r="M80" s="73">
        <f t="shared" si="72"/>
        <v>15927</v>
      </c>
      <c r="N80" s="73">
        <f t="shared" si="72"/>
        <v>120000</v>
      </c>
      <c r="O80" s="73">
        <f t="shared" si="72"/>
        <v>15927</v>
      </c>
    </row>
    <row r="81" spans="1:15" x14ac:dyDescent="0.25">
      <c r="A81" s="156">
        <v>42</v>
      </c>
      <c r="B81" s="157"/>
      <c r="C81" s="158"/>
      <c r="D81" s="32" t="s">
        <v>56</v>
      </c>
      <c r="E81" s="44"/>
      <c r="F81" s="73">
        <v>57000</v>
      </c>
      <c r="G81" s="73">
        <v>7565.2000796336843</v>
      </c>
      <c r="H81" s="73">
        <v>120000</v>
      </c>
      <c r="I81" s="73">
        <v>15926.737009755125</v>
      </c>
      <c r="J81" s="74">
        <v>120000</v>
      </c>
      <c r="K81" s="74">
        <v>15927</v>
      </c>
      <c r="L81" s="74">
        <v>120000</v>
      </c>
      <c r="M81" s="74">
        <v>15927</v>
      </c>
      <c r="N81" s="74">
        <v>120000</v>
      </c>
      <c r="O81" s="74">
        <v>15927</v>
      </c>
    </row>
    <row r="82" spans="1:15" s="66" customFormat="1" x14ac:dyDescent="0.25">
      <c r="A82" s="159">
        <v>8057</v>
      </c>
      <c r="B82" s="160"/>
      <c r="C82" s="161"/>
      <c r="D82" s="63" t="s">
        <v>91</v>
      </c>
      <c r="E82" s="45"/>
      <c r="F82" s="70">
        <f t="shared" ref="F82:O85" si="73">+F83</f>
        <v>11486.22</v>
      </c>
      <c r="G82" s="70">
        <f t="shared" si="73"/>
        <v>1524.4833764682458</v>
      </c>
      <c r="H82" s="70">
        <f t="shared" si="73"/>
        <v>4600</v>
      </c>
      <c r="I82" s="70">
        <f t="shared" si="73"/>
        <v>610.52491870727977</v>
      </c>
      <c r="J82" s="70">
        <f t="shared" si="73"/>
        <v>4500</v>
      </c>
      <c r="K82" s="70">
        <f t="shared" si="73"/>
        <v>597</v>
      </c>
      <c r="L82" s="70">
        <f t="shared" si="73"/>
        <v>4500</v>
      </c>
      <c r="M82" s="70">
        <f t="shared" si="73"/>
        <v>597</v>
      </c>
      <c r="N82" s="70">
        <f t="shared" si="73"/>
        <v>4500</v>
      </c>
      <c r="O82" s="70">
        <f t="shared" si="73"/>
        <v>597</v>
      </c>
    </row>
    <row r="83" spans="1:15" s="66" customFormat="1" x14ac:dyDescent="0.25">
      <c r="A83" s="162" t="s">
        <v>92</v>
      </c>
      <c r="B83" s="163"/>
      <c r="C83" s="164"/>
      <c r="D83" s="64" t="s">
        <v>90</v>
      </c>
      <c r="E83" s="64"/>
      <c r="F83" s="71">
        <f t="shared" si="73"/>
        <v>11486.22</v>
      </c>
      <c r="G83" s="71">
        <f t="shared" si="73"/>
        <v>1524.4833764682458</v>
      </c>
      <c r="H83" s="71">
        <f t="shared" si="73"/>
        <v>4600</v>
      </c>
      <c r="I83" s="71">
        <f t="shared" si="73"/>
        <v>610.52491870727977</v>
      </c>
      <c r="J83" s="71">
        <f t="shared" si="73"/>
        <v>4500</v>
      </c>
      <c r="K83" s="71">
        <f t="shared" si="73"/>
        <v>597</v>
      </c>
      <c r="L83" s="71">
        <f t="shared" si="73"/>
        <v>4500</v>
      </c>
      <c r="M83" s="71">
        <f t="shared" si="73"/>
        <v>597</v>
      </c>
      <c r="N83" s="71">
        <f t="shared" si="73"/>
        <v>4500</v>
      </c>
      <c r="O83" s="71">
        <f t="shared" si="73"/>
        <v>597</v>
      </c>
    </row>
    <row r="84" spans="1:15" x14ac:dyDescent="0.25">
      <c r="A84" s="150">
        <v>25</v>
      </c>
      <c r="B84" s="151"/>
      <c r="C84" s="152"/>
      <c r="D84" s="65" t="s">
        <v>93</v>
      </c>
      <c r="E84" s="65"/>
      <c r="F84" s="72">
        <f t="shared" si="73"/>
        <v>11486.22</v>
      </c>
      <c r="G84" s="72">
        <f t="shared" si="73"/>
        <v>1524.4833764682458</v>
      </c>
      <c r="H84" s="72">
        <f t="shared" si="73"/>
        <v>4600</v>
      </c>
      <c r="I84" s="72">
        <f t="shared" si="73"/>
        <v>610.52491870727977</v>
      </c>
      <c r="J84" s="72">
        <f t="shared" si="73"/>
        <v>4500</v>
      </c>
      <c r="K84" s="72">
        <f t="shared" si="73"/>
        <v>597</v>
      </c>
      <c r="L84" s="72">
        <f t="shared" si="73"/>
        <v>4500</v>
      </c>
      <c r="M84" s="72">
        <f t="shared" si="73"/>
        <v>597</v>
      </c>
      <c r="N84" s="72">
        <f t="shared" si="73"/>
        <v>4500</v>
      </c>
      <c r="O84" s="72">
        <f t="shared" si="73"/>
        <v>597</v>
      </c>
    </row>
    <row r="85" spans="1:15" x14ac:dyDescent="0.25">
      <c r="A85" s="153">
        <v>4</v>
      </c>
      <c r="B85" s="154"/>
      <c r="C85" s="155"/>
      <c r="D85" s="44" t="s">
        <v>26</v>
      </c>
      <c r="E85" s="44"/>
      <c r="F85" s="73">
        <f t="shared" si="73"/>
        <v>11486.22</v>
      </c>
      <c r="G85" s="73">
        <f t="shared" si="73"/>
        <v>1524.4833764682458</v>
      </c>
      <c r="H85" s="73">
        <f t="shared" si="73"/>
        <v>4600</v>
      </c>
      <c r="I85" s="73">
        <f t="shared" si="73"/>
        <v>610.52491870727977</v>
      </c>
      <c r="J85" s="73">
        <f t="shared" si="73"/>
        <v>4500</v>
      </c>
      <c r="K85" s="73">
        <f t="shared" si="73"/>
        <v>597</v>
      </c>
      <c r="L85" s="73">
        <f t="shared" si="73"/>
        <v>4500</v>
      </c>
      <c r="M85" s="73">
        <f t="shared" si="73"/>
        <v>597</v>
      </c>
      <c r="N85" s="73">
        <f t="shared" si="73"/>
        <v>4500</v>
      </c>
      <c r="O85" s="73">
        <f t="shared" si="73"/>
        <v>597</v>
      </c>
    </row>
    <row r="86" spans="1:15" x14ac:dyDescent="0.25">
      <c r="A86" s="156">
        <v>42</v>
      </c>
      <c r="B86" s="157"/>
      <c r="C86" s="158"/>
      <c r="D86" s="44" t="s">
        <v>56</v>
      </c>
      <c r="E86" s="44"/>
      <c r="F86" s="73">
        <v>11486.22</v>
      </c>
      <c r="G86" s="73">
        <v>1524.4833764682458</v>
      </c>
      <c r="H86" s="73">
        <v>4600</v>
      </c>
      <c r="I86" s="73">
        <v>610.52491870727977</v>
      </c>
      <c r="J86" s="74">
        <v>4500</v>
      </c>
      <c r="K86" s="74">
        <v>597</v>
      </c>
      <c r="L86" s="74">
        <v>4500</v>
      </c>
      <c r="M86" s="74">
        <v>597</v>
      </c>
      <c r="N86" s="74">
        <v>4500</v>
      </c>
      <c r="O86" s="74">
        <v>597</v>
      </c>
    </row>
    <row r="87" spans="1:15" x14ac:dyDescent="0.25"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1:15" outlineLevel="1" x14ac:dyDescent="0.25">
      <c r="D88" s="68" t="s">
        <v>94</v>
      </c>
      <c r="F88" s="75">
        <f>+F36+F53+F58+F21</f>
        <v>1539137.4700000002</v>
      </c>
      <c r="G88" s="75">
        <f t="shared" ref="G88:O88" si="74">+G36+G53+G58+G21</f>
        <v>204278.64755458222</v>
      </c>
      <c r="H88" s="75">
        <f t="shared" si="74"/>
        <v>1963400</v>
      </c>
      <c r="I88" s="75">
        <f t="shared" si="74"/>
        <v>260587.96204127677</v>
      </c>
      <c r="J88" s="75">
        <f t="shared" si="74"/>
        <v>2104000</v>
      </c>
      <c r="K88" s="75">
        <f t="shared" si="74"/>
        <v>279249</v>
      </c>
      <c r="L88" s="75">
        <f t="shared" si="74"/>
        <v>2104000</v>
      </c>
      <c r="M88" s="75">
        <f t="shared" si="74"/>
        <v>279249</v>
      </c>
      <c r="N88" s="75">
        <f t="shared" si="74"/>
        <v>2104000</v>
      </c>
      <c r="O88" s="75">
        <f t="shared" si="74"/>
        <v>279249</v>
      </c>
    </row>
    <row r="89" spans="1:15" outlineLevel="1" x14ac:dyDescent="0.25">
      <c r="D89" s="68" t="s">
        <v>95</v>
      </c>
      <c r="F89" s="75">
        <f t="shared" ref="F89:O89" si="75">+F9+F79</f>
        <v>1232400</v>
      </c>
      <c r="G89" s="75">
        <f t="shared" si="75"/>
        <v>163567.58909018515</v>
      </c>
      <c r="H89" s="75">
        <f t="shared" si="75"/>
        <v>1300000</v>
      </c>
      <c r="I89" s="75">
        <f t="shared" si="75"/>
        <v>172539.6509390139</v>
      </c>
      <c r="J89" s="75">
        <f t="shared" si="75"/>
        <v>1250000</v>
      </c>
      <c r="K89" s="75">
        <f t="shared" si="75"/>
        <v>166034</v>
      </c>
      <c r="L89" s="75">
        <f t="shared" si="75"/>
        <v>1250000</v>
      </c>
      <c r="M89" s="75">
        <f t="shared" si="75"/>
        <v>166034</v>
      </c>
      <c r="N89" s="75">
        <f t="shared" si="75"/>
        <v>1250000</v>
      </c>
      <c r="O89" s="75">
        <f t="shared" si="75"/>
        <v>166034</v>
      </c>
    </row>
    <row r="90" spans="1:15" outlineLevel="1" x14ac:dyDescent="0.25">
      <c r="D90" s="68" t="s">
        <v>96</v>
      </c>
      <c r="F90" s="75">
        <f>+F71</f>
        <v>0</v>
      </c>
      <c r="G90" s="75">
        <f t="shared" ref="G90:O90" si="76">+G71</f>
        <v>0</v>
      </c>
      <c r="H90" s="75">
        <f t="shared" si="76"/>
        <v>19000</v>
      </c>
      <c r="I90" s="75">
        <f t="shared" si="76"/>
        <v>2521.7333598778951</v>
      </c>
      <c r="J90" s="75">
        <f t="shared" si="76"/>
        <v>17000</v>
      </c>
      <c r="K90" s="75">
        <f t="shared" si="76"/>
        <v>2522</v>
      </c>
      <c r="L90" s="75">
        <f t="shared" si="76"/>
        <v>17000</v>
      </c>
      <c r="M90" s="75">
        <f t="shared" si="76"/>
        <v>2522</v>
      </c>
      <c r="N90" s="75">
        <f t="shared" si="76"/>
        <v>17000</v>
      </c>
      <c r="O90" s="75">
        <f t="shared" si="76"/>
        <v>2522</v>
      </c>
    </row>
    <row r="91" spans="1:15" outlineLevel="1" x14ac:dyDescent="0.25">
      <c r="D91" s="68" t="s">
        <v>97</v>
      </c>
      <c r="F91" s="75">
        <f>+F74+F62</f>
        <v>567083.29</v>
      </c>
      <c r="G91" s="75">
        <f t="shared" ref="G91:O91" si="77">+G74+G62</f>
        <v>75264.88685380583</v>
      </c>
      <c r="H91" s="75">
        <f>+H74+H62</f>
        <v>579700</v>
      </c>
      <c r="I91" s="75">
        <f t="shared" si="77"/>
        <v>76939.412037958711</v>
      </c>
      <c r="J91" s="75">
        <f t="shared" si="77"/>
        <v>637000</v>
      </c>
      <c r="K91" s="75">
        <f t="shared" si="77"/>
        <v>86801</v>
      </c>
      <c r="L91" s="75">
        <f t="shared" si="77"/>
        <v>637000</v>
      </c>
      <c r="M91" s="75">
        <f t="shared" si="77"/>
        <v>86801</v>
      </c>
      <c r="N91" s="75">
        <f t="shared" si="77"/>
        <v>637000</v>
      </c>
      <c r="O91" s="75">
        <f t="shared" si="77"/>
        <v>86801</v>
      </c>
    </row>
    <row r="92" spans="1:15" outlineLevel="1" x14ac:dyDescent="0.25">
      <c r="D92" s="68" t="s">
        <v>98</v>
      </c>
      <c r="F92" s="75">
        <f t="shared" ref="F92:O92" si="78">+F14</f>
        <v>12933351.310000001</v>
      </c>
      <c r="G92" s="75">
        <f t="shared" si="78"/>
        <v>1716550.7080761828</v>
      </c>
      <c r="H92" s="75">
        <f t="shared" si="78"/>
        <v>14612900</v>
      </c>
      <c r="I92" s="75">
        <f t="shared" si="78"/>
        <v>1939465.1270820892</v>
      </c>
      <c r="J92" s="75">
        <f t="shared" si="78"/>
        <v>15299130</v>
      </c>
      <c r="K92" s="75">
        <f t="shared" si="78"/>
        <v>2030544</v>
      </c>
      <c r="L92" s="75">
        <f t="shared" si="78"/>
        <v>15299130</v>
      </c>
      <c r="M92" s="75">
        <f t="shared" si="78"/>
        <v>2030544</v>
      </c>
      <c r="N92" s="75">
        <f t="shared" si="78"/>
        <v>15299130</v>
      </c>
      <c r="O92" s="75">
        <f t="shared" si="78"/>
        <v>2030544</v>
      </c>
    </row>
    <row r="93" spans="1:15" outlineLevel="1" x14ac:dyDescent="0.25">
      <c r="D93" s="68" t="s">
        <v>100</v>
      </c>
      <c r="F93" s="75">
        <f t="shared" ref="F93:O93" si="79">+F29+F41+F67</f>
        <v>1028215.4</v>
      </c>
      <c r="G93" s="75">
        <f t="shared" si="79"/>
        <v>136467.63554316809</v>
      </c>
      <c r="H93" s="75">
        <f t="shared" si="79"/>
        <v>1162400</v>
      </c>
      <c r="I93" s="75">
        <f t="shared" si="79"/>
        <v>154276.99250116132</v>
      </c>
      <c r="J93" s="75">
        <f t="shared" si="79"/>
        <v>1093000</v>
      </c>
      <c r="K93" s="75">
        <f t="shared" si="79"/>
        <v>145068</v>
      </c>
      <c r="L93" s="75">
        <f t="shared" si="79"/>
        <v>1093000</v>
      </c>
      <c r="M93" s="75">
        <f t="shared" si="79"/>
        <v>145068</v>
      </c>
      <c r="N93" s="75">
        <f t="shared" si="79"/>
        <v>1093000</v>
      </c>
      <c r="O93" s="75">
        <f t="shared" si="79"/>
        <v>145068</v>
      </c>
    </row>
    <row r="94" spans="1:15" outlineLevel="1" x14ac:dyDescent="0.25">
      <c r="D94" s="68" t="s">
        <v>99</v>
      </c>
      <c r="F94" s="75">
        <f>+F84</f>
        <v>11486.22</v>
      </c>
      <c r="G94" s="75">
        <f t="shared" ref="G94:O94" si="80">+G84</f>
        <v>1524.4833764682458</v>
      </c>
      <c r="H94" s="75">
        <f t="shared" si="80"/>
        <v>4600</v>
      </c>
      <c r="I94" s="75">
        <f t="shared" si="80"/>
        <v>610.52491870727977</v>
      </c>
      <c r="J94" s="75">
        <f t="shared" si="80"/>
        <v>4500</v>
      </c>
      <c r="K94" s="75">
        <f t="shared" si="80"/>
        <v>597</v>
      </c>
      <c r="L94" s="75">
        <f t="shared" si="80"/>
        <v>4500</v>
      </c>
      <c r="M94" s="75">
        <f t="shared" si="80"/>
        <v>597</v>
      </c>
      <c r="N94" s="75">
        <f t="shared" si="80"/>
        <v>4500</v>
      </c>
      <c r="O94" s="75">
        <f t="shared" si="80"/>
        <v>597</v>
      </c>
    </row>
    <row r="95" spans="1:15" outlineLevel="1" x14ac:dyDescent="0.25">
      <c r="D95" s="68" t="s">
        <v>101</v>
      </c>
      <c r="F95" s="75">
        <f>+F25+F47</f>
        <v>157158.79999999999</v>
      </c>
      <c r="G95" s="75">
        <f>+G25+G47</f>
        <v>20858.557303072532</v>
      </c>
      <c r="H95" s="75">
        <f t="shared" ref="H95:O95" si="81">+H25</f>
        <v>28200</v>
      </c>
      <c r="I95" s="75">
        <f t="shared" si="81"/>
        <v>3742.783197292455</v>
      </c>
      <c r="J95" s="75">
        <f t="shared" si="81"/>
        <v>0</v>
      </c>
      <c r="K95" s="75">
        <f t="shared" si="81"/>
        <v>0</v>
      </c>
      <c r="L95" s="75">
        <f t="shared" si="81"/>
        <v>0</v>
      </c>
      <c r="M95" s="75">
        <f t="shared" si="81"/>
        <v>0</v>
      </c>
      <c r="N95" s="75">
        <f t="shared" si="81"/>
        <v>0</v>
      </c>
      <c r="O95" s="75">
        <f t="shared" si="81"/>
        <v>0</v>
      </c>
    </row>
    <row r="96" spans="1:15" s="66" customFormat="1" outlineLevel="1" x14ac:dyDescent="0.25">
      <c r="F96" s="76">
        <f t="shared" ref="F96:O96" si="82">SUM(F88:F95)</f>
        <v>17468832.489999998</v>
      </c>
      <c r="G96" s="76">
        <f t="shared" si="82"/>
        <v>2318512.5077974643</v>
      </c>
      <c r="H96" s="76">
        <f t="shared" si="82"/>
        <v>19670200</v>
      </c>
      <c r="I96" s="76">
        <f t="shared" si="82"/>
        <v>2610684.1860773778</v>
      </c>
      <c r="J96" s="76">
        <f t="shared" si="82"/>
        <v>20404630</v>
      </c>
      <c r="K96" s="76">
        <f t="shared" si="82"/>
        <v>2710815</v>
      </c>
      <c r="L96" s="76">
        <f t="shared" si="82"/>
        <v>20404630</v>
      </c>
      <c r="M96" s="76">
        <f t="shared" si="82"/>
        <v>2710815</v>
      </c>
      <c r="N96" s="76">
        <f t="shared" si="82"/>
        <v>20404630</v>
      </c>
      <c r="O96" s="76">
        <f t="shared" si="82"/>
        <v>2710815</v>
      </c>
    </row>
    <row r="97" spans="6:15" s="66" customFormat="1" outlineLevel="1" x14ac:dyDescent="0.25">
      <c r="F97" s="76">
        <f t="shared" ref="F97:O97" si="83">+F83+F78+F70+F66+F57+F52+F35+F20+F13+F8</f>
        <v>17468832.490000002</v>
      </c>
      <c r="G97" s="76">
        <f t="shared" si="83"/>
        <v>2318512.5077974647</v>
      </c>
      <c r="H97" s="76">
        <f t="shared" si="83"/>
        <v>19670200</v>
      </c>
      <c r="I97" s="76">
        <f t="shared" si="83"/>
        <v>2610684.1860773778</v>
      </c>
      <c r="J97" s="76">
        <f t="shared" si="83"/>
        <v>20404630</v>
      </c>
      <c r="K97" s="76">
        <f t="shared" si="83"/>
        <v>2710815</v>
      </c>
      <c r="L97" s="76">
        <f t="shared" si="83"/>
        <v>20404630</v>
      </c>
      <c r="M97" s="76">
        <f t="shared" si="83"/>
        <v>2710815</v>
      </c>
      <c r="N97" s="76">
        <f t="shared" si="83"/>
        <v>20404630</v>
      </c>
      <c r="O97" s="76">
        <f t="shared" si="83"/>
        <v>2710815</v>
      </c>
    </row>
    <row r="98" spans="6:15" s="66" customFormat="1" outlineLevel="1" x14ac:dyDescent="0.25">
      <c r="F98" s="76">
        <f>+F96-F97</f>
        <v>0</v>
      </c>
      <c r="G98" s="76">
        <f t="shared" ref="G98:O98" si="84">+G96-G97</f>
        <v>0</v>
      </c>
      <c r="H98" s="76">
        <f t="shared" si="84"/>
        <v>0</v>
      </c>
      <c r="I98" s="76">
        <f t="shared" si="84"/>
        <v>0</v>
      </c>
      <c r="J98" s="76">
        <f t="shared" si="84"/>
        <v>0</v>
      </c>
      <c r="K98" s="76">
        <f t="shared" si="84"/>
        <v>0</v>
      </c>
      <c r="L98" s="76">
        <f t="shared" si="84"/>
        <v>0</v>
      </c>
      <c r="M98" s="76">
        <f t="shared" si="84"/>
        <v>0</v>
      </c>
      <c r="N98" s="76">
        <f t="shared" si="84"/>
        <v>0</v>
      </c>
      <c r="O98" s="76">
        <f t="shared" si="84"/>
        <v>0</v>
      </c>
    </row>
    <row r="101" spans="6:15" x14ac:dyDescent="0.25">
      <c r="F101" s="75"/>
    </row>
  </sheetData>
  <mergeCells count="89">
    <mergeCell ref="A49:C49"/>
    <mergeCell ref="A50:C50"/>
    <mergeCell ref="A51:C51"/>
    <mergeCell ref="A61:C61"/>
    <mergeCell ref="A24:C24"/>
    <mergeCell ref="A46:C46"/>
    <mergeCell ref="A34:C34"/>
    <mergeCell ref="A44:C44"/>
    <mergeCell ref="A42:C42"/>
    <mergeCell ref="A43:C43"/>
    <mergeCell ref="A26:C26"/>
    <mergeCell ref="A27:C27"/>
    <mergeCell ref="A28:C28"/>
    <mergeCell ref="A29:C29"/>
    <mergeCell ref="A30:C30"/>
    <mergeCell ref="A40:C40"/>
    <mergeCell ref="A38:C38"/>
    <mergeCell ref="A39:C39"/>
    <mergeCell ref="A41:C41"/>
    <mergeCell ref="A31:C31"/>
    <mergeCell ref="A32:C32"/>
    <mergeCell ref="A35:C35"/>
    <mergeCell ref="A36:C36"/>
    <mergeCell ref="A37:C37"/>
    <mergeCell ref="A33:C33"/>
    <mergeCell ref="A82:C82"/>
    <mergeCell ref="A83:C83"/>
    <mergeCell ref="A84:C84"/>
    <mergeCell ref="A85:C85"/>
    <mergeCell ref="A86:C86"/>
    <mergeCell ref="A74:C74"/>
    <mergeCell ref="A75:C75"/>
    <mergeCell ref="A73:C73"/>
    <mergeCell ref="A76:C76"/>
    <mergeCell ref="A71:C71"/>
    <mergeCell ref="A72:C72"/>
    <mergeCell ref="A66:C66"/>
    <mergeCell ref="A67:C67"/>
    <mergeCell ref="A68:C68"/>
    <mergeCell ref="A70:C70"/>
    <mergeCell ref="A69:C69"/>
    <mergeCell ref="A62:C62"/>
    <mergeCell ref="A63:C63"/>
    <mergeCell ref="A64:C64"/>
    <mergeCell ref="A65:C65"/>
    <mergeCell ref="A45:C45"/>
    <mergeCell ref="A57:C57"/>
    <mergeCell ref="A58:C58"/>
    <mergeCell ref="A59:C59"/>
    <mergeCell ref="A60:C60"/>
    <mergeCell ref="A52:C52"/>
    <mergeCell ref="A53:C53"/>
    <mergeCell ref="A54:C54"/>
    <mergeCell ref="A55:C55"/>
    <mergeCell ref="A56:C56"/>
    <mergeCell ref="A47:C47"/>
    <mergeCell ref="A48:C48"/>
    <mergeCell ref="A80:C80"/>
    <mergeCell ref="A81:C81"/>
    <mergeCell ref="A77:C77"/>
    <mergeCell ref="A78:C78"/>
    <mergeCell ref="A79:C79"/>
    <mergeCell ref="A9:C9"/>
    <mergeCell ref="A10:C10"/>
    <mergeCell ref="A12:C12"/>
    <mergeCell ref="A11:C11"/>
    <mergeCell ref="A13:C13"/>
    <mergeCell ref="A1:O1"/>
    <mergeCell ref="A3:O3"/>
    <mergeCell ref="A7:C7"/>
    <mergeCell ref="A8:C8"/>
    <mergeCell ref="F5:G5"/>
    <mergeCell ref="H5:I5"/>
    <mergeCell ref="J5:K5"/>
    <mergeCell ref="L5:M5"/>
    <mergeCell ref="N5:O5"/>
    <mergeCell ref="D5:D6"/>
    <mergeCell ref="A5:C6"/>
    <mergeCell ref="A20:C20"/>
    <mergeCell ref="A21:C21"/>
    <mergeCell ref="A22:C22"/>
    <mergeCell ref="A23:C23"/>
    <mergeCell ref="A25:C25"/>
    <mergeCell ref="A14:C14"/>
    <mergeCell ref="A15:C15"/>
    <mergeCell ref="A16:C16"/>
    <mergeCell ref="A17:C17"/>
    <mergeCell ref="A19:C19"/>
    <mergeCell ref="A18:C18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57" firstPageNumber="2" orientation="landscape" useFirstPageNumber="1" r:id="rId1"/>
  <headerFooter alignWithMargins="0"/>
  <rowBreaks count="1" manualBreakCount="1">
    <brk id="5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4D9E-1405-49D2-9232-EF8BD430E88C}">
  <dimension ref="B2:Y40"/>
  <sheetViews>
    <sheetView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C16" sqref="C16"/>
    </sheetView>
  </sheetViews>
  <sheetFormatPr defaultRowHeight="15" x14ac:dyDescent="0.25"/>
  <cols>
    <col min="2" max="2" width="15" customWidth="1"/>
    <col min="3" max="12" width="17.28515625" style="75" customWidth="1"/>
    <col min="13" max="25" width="9.140625" style="75"/>
  </cols>
  <sheetData>
    <row r="2" spans="2:25" x14ac:dyDescent="0.25">
      <c r="B2" s="177" t="s">
        <v>111</v>
      </c>
      <c r="C2" s="178" t="s">
        <v>12</v>
      </c>
      <c r="D2" s="178"/>
      <c r="E2" s="165" t="s">
        <v>13</v>
      </c>
      <c r="F2" s="166"/>
      <c r="G2" s="165" t="s">
        <v>50</v>
      </c>
      <c r="H2" s="166"/>
      <c r="I2" s="167" t="s">
        <v>51</v>
      </c>
      <c r="J2" s="168"/>
      <c r="K2" s="167" t="s">
        <v>52</v>
      </c>
      <c r="L2" s="168"/>
    </row>
    <row r="3" spans="2:25" x14ac:dyDescent="0.25">
      <c r="B3" s="177"/>
      <c r="C3" s="78" t="s">
        <v>60</v>
      </c>
      <c r="D3" s="78" t="s">
        <v>61</v>
      </c>
      <c r="E3" s="69" t="s">
        <v>60</v>
      </c>
      <c r="F3" s="69" t="s">
        <v>61</v>
      </c>
      <c r="G3" s="69" t="s">
        <v>60</v>
      </c>
      <c r="H3" s="69" t="s">
        <v>61</v>
      </c>
      <c r="I3" s="69" t="s">
        <v>60</v>
      </c>
      <c r="J3" s="69" t="s">
        <v>61</v>
      </c>
      <c r="K3" s="69" t="s">
        <v>60</v>
      </c>
      <c r="L3" s="69" t="s">
        <v>61</v>
      </c>
    </row>
    <row r="4" spans="2:25" s="66" customFormat="1" x14ac:dyDescent="0.25">
      <c r="B4" s="79" t="s">
        <v>107</v>
      </c>
      <c r="C4" s="80">
        <f t="shared" ref="C4" si="0">SUM(C5:C12)</f>
        <v>17496949.899999999</v>
      </c>
      <c r="D4" s="80">
        <f t="shared" ref="D4" si="1">SUM(D5:D12)</f>
        <v>2322244.3294180101</v>
      </c>
      <c r="E4" s="80">
        <f t="shared" ref="E4" si="2">SUM(E5:E12)</f>
        <v>19670200</v>
      </c>
      <c r="F4" s="80">
        <f t="shared" ref="F4" si="3">SUM(F5:F12)</f>
        <v>2610684.1860773773</v>
      </c>
      <c r="G4" s="80">
        <f t="shared" ref="G4" si="4">SUM(G5:G12)</f>
        <v>20404630</v>
      </c>
      <c r="H4" s="80">
        <f t="shared" ref="H4" si="5">SUM(H5:H12)</f>
        <v>2710815</v>
      </c>
      <c r="I4" s="80">
        <f t="shared" ref="I4" si="6">SUM(I5:I12)</f>
        <v>20404630</v>
      </c>
      <c r="J4" s="80">
        <f t="shared" ref="J4" si="7">SUM(J5:J12)</f>
        <v>2710815</v>
      </c>
      <c r="K4" s="80">
        <f t="shared" ref="K4" si="8">SUM(K5:K12)</f>
        <v>20404630</v>
      </c>
      <c r="L4" s="80">
        <f t="shared" ref="L4" si="9">SUM(L5:L12)</f>
        <v>2710815</v>
      </c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spans="2:25" x14ac:dyDescent="0.25">
      <c r="B5" s="85" t="s">
        <v>94</v>
      </c>
      <c r="C5" s="86">
        <f>+' Račun prihoda i rashoda'!F24</f>
        <v>1539137.4700000002</v>
      </c>
      <c r="D5" s="86">
        <f>+' Račun prihoda i rashoda'!G24</f>
        <v>204278.64755458228</v>
      </c>
      <c r="E5" s="86">
        <f>+' Račun prihoda i rashoda'!H24</f>
        <v>1963400</v>
      </c>
      <c r="F5" s="86">
        <f>+' Račun prihoda i rashoda'!I24</f>
        <v>260587.96204127668</v>
      </c>
      <c r="G5" s="86">
        <f>+' Račun prihoda i rashoda'!J24</f>
        <v>2104000</v>
      </c>
      <c r="H5" s="86">
        <f>+' Račun prihoda i rashoda'!K24</f>
        <v>279249</v>
      </c>
      <c r="I5" s="86">
        <f>+' Račun prihoda i rashoda'!L24</f>
        <v>2104000</v>
      </c>
      <c r="J5" s="86">
        <f>+' Račun prihoda i rashoda'!M24</f>
        <v>279249</v>
      </c>
      <c r="K5" s="86">
        <f>+' Račun prihoda i rashoda'!N24</f>
        <v>2104000</v>
      </c>
      <c r="L5" s="86">
        <f>+' Račun prihoda i rashoda'!O24</f>
        <v>279249</v>
      </c>
    </row>
    <row r="6" spans="2:25" x14ac:dyDescent="0.25">
      <c r="B6" s="87" t="s">
        <v>95</v>
      </c>
      <c r="C6" s="88">
        <f>+' Račun prihoda i rashoda'!F25</f>
        <v>1232399.9999999998</v>
      </c>
      <c r="D6" s="88">
        <f>+' Račun prihoda i rashoda'!G25</f>
        <v>163567.58909018509</v>
      </c>
      <c r="E6" s="88">
        <f>+' Račun prihoda i rashoda'!H25</f>
        <v>1300000</v>
      </c>
      <c r="F6" s="88">
        <f>+' Račun prihoda i rashoda'!I25</f>
        <v>172539.65093901387</v>
      </c>
      <c r="G6" s="88">
        <f>+' Račun prihoda i rashoda'!J25</f>
        <v>1250000</v>
      </c>
      <c r="H6" s="88">
        <f>+' Račun prihoda i rashoda'!K25</f>
        <v>166034</v>
      </c>
      <c r="I6" s="88">
        <f>+' Račun prihoda i rashoda'!L25</f>
        <v>1250000</v>
      </c>
      <c r="J6" s="88">
        <f>+' Račun prihoda i rashoda'!M25</f>
        <v>166034</v>
      </c>
      <c r="K6" s="88">
        <f>+' Račun prihoda i rashoda'!N25</f>
        <v>1250000</v>
      </c>
      <c r="L6" s="88">
        <f>+' Račun prihoda i rashoda'!O25</f>
        <v>166034</v>
      </c>
    </row>
    <row r="7" spans="2:25" x14ac:dyDescent="0.25">
      <c r="B7" s="87" t="s">
        <v>96</v>
      </c>
      <c r="C7" s="88">
        <f>+' Račun prihoda i rashoda'!F26</f>
        <v>0</v>
      </c>
      <c r="D7" s="88">
        <f>+' Račun prihoda i rashoda'!G26</f>
        <v>0</v>
      </c>
      <c r="E7" s="88">
        <f>+' Račun prihoda i rashoda'!H26</f>
        <v>19000</v>
      </c>
      <c r="F7" s="88">
        <f>+' Račun prihoda i rashoda'!I26</f>
        <v>2521.7333598778951</v>
      </c>
      <c r="G7" s="88">
        <f>+' Račun prihoda i rashoda'!J26</f>
        <v>17000</v>
      </c>
      <c r="H7" s="88">
        <f>+' Račun prihoda i rashoda'!K26</f>
        <v>2522</v>
      </c>
      <c r="I7" s="88">
        <f>+' Račun prihoda i rashoda'!L26</f>
        <v>17000</v>
      </c>
      <c r="J7" s="88">
        <f>+' Račun prihoda i rashoda'!M26</f>
        <v>2522</v>
      </c>
      <c r="K7" s="88">
        <f>+' Račun prihoda i rashoda'!N26</f>
        <v>17000</v>
      </c>
      <c r="L7" s="88">
        <f>+' Račun prihoda i rashoda'!O26</f>
        <v>2522</v>
      </c>
    </row>
    <row r="8" spans="2:25" x14ac:dyDescent="0.25">
      <c r="B8" s="87" t="s">
        <v>97</v>
      </c>
      <c r="C8" s="88">
        <f>+' Račun prihoda i rashoda'!F27</f>
        <v>567083.29</v>
      </c>
      <c r="D8" s="88">
        <f>+' Račun prihoda i rashoda'!G27</f>
        <v>75264.88685380583</v>
      </c>
      <c r="E8" s="88">
        <f>+' Račun prihoda i rashoda'!H27</f>
        <v>579700</v>
      </c>
      <c r="F8" s="88">
        <f>+' Račun prihoda i rashoda'!I27</f>
        <v>76939.412037958711</v>
      </c>
      <c r="G8" s="88">
        <f>+' Račun prihoda i rashoda'!J27</f>
        <v>637000</v>
      </c>
      <c r="H8" s="88">
        <f>+' Račun prihoda i rashoda'!K27</f>
        <v>86801</v>
      </c>
      <c r="I8" s="88">
        <f>+' Račun prihoda i rashoda'!L27</f>
        <v>637000</v>
      </c>
      <c r="J8" s="88">
        <f>+' Račun prihoda i rashoda'!M27</f>
        <v>86801</v>
      </c>
      <c r="K8" s="88">
        <f>+' Račun prihoda i rashoda'!N27</f>
        <v>637000</v>
      </c>
      <c r="L8" s="88">
        <f>+' Račun prihoda i rashoda'!O27</f>
        <v>86801</v>
      </c>
    </row>
    <row r="9" spans="2:25" x14ac:dyDescent="0.25">
      <c r="B9" s="87" t="s">
        <v>98</v>
      </c>
      <c r="C9" s="88">
        <f>+' Račun prihoda i rashoda'!F13</f>
        <v>12933468.720000001</v>
      </c>
      <c r="D9" s="88">
        <f>+' Račun prihoda i rashoda'!G13</f>
        <v>1716566.2910611189</v>
      </c>
      <c r="E9" s="88">
        <f>+' Račun prihoda i rashoda'!H13</f>
        <v>14612900</v>
      </c>
      <c r="F9" s="88">
        <f>+' Račun prihoda i rashoda'!I13</f>
        <v>1939465.127082089</v>
      </c>
      <c r="G9" s="88">
        <f>+' Račun prihoda i rashoda'!J13</f>
        <v>15299130</v>
      </c>
      <c r="H9" s="88">
        <f>+' Račun prihoda i rashoda'!K13</f>
        <v>2030544</v>
      </c>
      <c r="I9" s="88">
        <f>+' Račun prihoda i rashoda'!L13</f>
        <v>15299130</v>
      </c>
      <c r="J9" s="88">
        <f>+' Račun prihoda i rashoda'!M13</f>
        <v>2030544</v>
      </c>
      <c r="K9" s="88">
        <f>+' Račun prihoda i rashoda'!N13</f>
        <v>15299130</v>
      </c>
      <c r="L9" s="88">
        <f>+' Račun prihoda i rashoda'!O13</f>
        <v>2030544</v>
      </c>
    </row>
    <row r="10" spans="2:25" x14ac:dyDescent="0.25">
      <c r="B10" s="87" t="s">
        <v>100</v>
      </c>
      <c r="C10" s="88">
        <f>+' Račun prihoda i rashoda'!F14+' Račun prihoda i rashoda'!F18+' Račun prihoda i rashoda'!F21+' Račun prihoda i rashoda'!F30</f>
        <v>1056215.3999999999</v>
      </c>
      <c r="D10" s="88">
        <f>+' Račun prihoda i rashoda'!G14+' Račun prihoda i rashoda'!G18+' Račun prihoda i rashoda'!G21+' Račun prihoda i rashoda'!G30</f>
        <v>140183.87417877762</v>
      </c>
      <c r="E10" s="88">
        <f>+' Račun prihoda i rashoda'!H14+' Račun prihoda i rashoda'!H18+' Račun prihoda i rashoda'!H21+' Račun prihoda i rashoda'!H30</f>
        <v>1162400</v>
      </c>
      <c r="F10" s="88">
        <f>+' Račun prihoda i rashoda'!I14+' Račun prihoda i rashoda'!I18+' Račun prihoda i rashoda'!I21+' Račun prihoda i rashoda'!I30</f>
        <v>154276.99250116129</v>
      </c>
      <c r="G10" s="88">
        <f>+' Račun prihoda i rashoda'!J14+' Račun prihoda i rashoda'!J18+' Račun prihoda i rashoda'!J21+' Račun prihoda i rashoda'!J30</f>
        <v>1093000</v>
      </c>
      <c r="H10" s="88">
        <f>+' Račun prihoda i rashoda'!K14+' Račun prihoda i rashoda'!K18+' Račun prihoda i rashoda'!K21+' Račun prihoda i rashoda'!K30</f>
        <v>145068</v>
      </c>
      <c r="I10" s="88">
        <f>+' Račun prihoda i rashoda'!L14+' Račun prihoda i rashoda'!L18+' Račun prihoda i rashoda'!L21+' Račun prihoda i rashoda'!L30</f>
        <v>1093000</v>
      </c>
      <c r="J10" s="88">
        <f>+' Račun prihoda i rashoda'!M14+' Račun prihoda i rashoda'!M18+' Račun prihoda i rashoda'!M21+' Račun prihoda i rashoda'!M30</f>
        <v>145068</v>
      </c>
      <c r="K10" s="88">
        <f>+' Račun prihoda i rashoda'!N14+' Račun prihoda i rashoda'!N18+' Račun prihoda i rashoda'!N21+' Račun prihoda i rashoda'!N30</f>
        <v>1093000</v>
      </c>
      <c r="L10" s="88">
        <f>+' Račun prihoda i rashoda'!O14+' Račun prihoda i rashoda'!O18+' Račun prihoda i rashoda'!O21+' Račun prihoda i rashoda'!O30</f>
        <v>145068</v>
      </c>
    </row>
    <row r="11" spans="2:25" x14ac:dyDescent="0.25">
      <c r="B11" s="87" t="s">
        <v>99</v>
      </c>
      <c r="C11" s="88">
        <f>+' Račun prihoda i rashoda'!F19+' Račun prihoda i rashoda'!F22+' Račun prihoda i rashoda'!F16</f>
        <v>11486.220000000001</v>
      </c>
      <c r="D11" s="88">
        <f>+' Račun prihoda i rashoda'!G19+' Račun prihoda i rashoda'!G22+' Račun prihoda i rashoda'!G16</f>
        <v>1524.483376468246</v>
      </c>
      <c r="E11" s="88">
        <f>+' Račun prihoda i rashoda'!H19+' Račun prihoda i rashoda'!H22+' Račun prihoda i rashoda'!H16</f>
        <v>4600</v>
      </c>
      <c r="F11" s="88">
        <f>+' Račun prihoda i rashoda'!I19+' Račun prihoda i rashoda'!I22+' Račun prihoda i rashoda'!I16</f>
        <v>610.52491870727977</v>
      </c>
      <c r="G11" s="88">
        <f>+' Račun prihoda i rashoda'!J19+' Račun prihoda i rashoda'!J22+' Račun prihoda i rashoda'!J16</f>
        <v>4500</v>
      </c>
      <c r="H11" s="88">
        <f>+' Račun prihoda i rashoda'!K19+' Račun prihoda i rashoda'!K22+' Račun prihoda i rashoda'!K16</f>
        <v>597</v>
      </c>
      <c r="I11" s="88">
        <f>+' Račun prihoda i rashoda'!L19+' Račun prihoda i rashoda'!L22+' Račun prihoda i rashoda'!L16</f>
        <v>4500</v>
      </c>
      <c r="J11" s="88">
        <f>+' Račun prihoda i rashoda'!M19+' Račun prihoda i rashoda'!M22+' Račun prihoda i rashoda'!M16</f>
        <v>597</v>
      </c>
      <c r="K11" s="88">
        <f>+' Račun prihoda i rashoda'!N19+' Račun prihoda i rashoda'!N22+' Račun prihoda i rashoda'!N16</f>
        <v>4500</v>
      </c>
      <c r="L11" s="88">
        <f>+' Račun prihoda i rashoda'!O19+' Račun prihoda i rashoda'!O22+' Račun prihoda i rashoda'!O16</f>
        <v>597</v>
      </c>
    </row>
    <row r="12" spans="2:25" x14ac:dyDescent="0.25">
      <c r="B12" s="89" t="s">
        <v>101</v>
      </c>
      <c r="C12" s="90">
        <f>+' Račun prihoda i rashoda'!F33</f>
        <v>157158.79999999999</v>
      </c>
      <c r="D12" s="90">
        <f>+' Račun prihoda i rashoda'!G33</f>
        <v>20858.557303072532</v>
      </c>
      <c r="E12" s="90">
        <f>+' Račun prihoda i rashoda'!H33</f>
        <v>28200</v>
      </c>
      <c r="F12" s="90">
        <f>+' Račun prihoda i rashoda'!I33</f>
        <v>3742.7831972924546</v>
      </c>
      <c r="G12" s="90">
        <f>+' Račun prihoda i rashoda'!J33</f>
        <v>0</v>
      </c>
      <c r="H12" s="90">
        <f>+' Račun prihoda i rashoda'!K33</f>
        <v>0</v>
      </c>
      <c r="I12" s="90">
        <f>+' Račun prihoda i rashoda'!L33</f>
        <v>0</v>
      </c>
      <c r="J12" s="90">
        <f>+' Račun prihoda i rashoda'!M33</f>
        <v>0</v>
      </c>
      <c r="K12" s="90">
        <f>+' Račun prihoda i rashoda'!N33</f>
        <v>0</v>
      </c>
      <c r="L12" s="90">
        <f>+' Račun prihoda i rashoda'!O33</f>
        <v>0</v>
      </c>
    </row>
    <row r="13" spans="2:25" s="66" customFormat="1" x14ac:dyDescent="0.25">
      <c r="B13" s="83" t="s">
        <v>108</v>
      </c>
      <c r="C13" s="80">
        <f>SUM(C14:C21)</f>
        <v>17468832.489999998</v>
      </c>
      <c r="D13" s="80">
        <f t="shared" ref="D13:L13" si="10">SUM(D14:D21)</f>
        <v>2318512.5077974643</v>
      </c>
      <c r="E13" s="80">
        <f t="shared" si="10"/>
        <v>19670200</v>
      </c>
      <c r="F13" s="80">
        <f t="shared" si="10"/>
        <v>2610684.1860773773</v>
      </c>
      <c r="G13" s="80">
        <f t="shared" si="10"/>
        <v>20404630</v>
      </c>
      <c r="H13" s="80">
        <f t="shared" si="10"/>
        <v>2710815</v>
      </c>
      <c r="I13" s="80">
        <f t="shared" si="10"/>
        <v>20404630</v>
      </c>
      <c r="J13" s="80">
        <f t="shared" si="10"/>
        <v>2710815</v>
      </c>
      <c r="K13" s="80">
        <f t="shared" si="10"/>
        <v>20404630</v>
      </c>
      <c r="L13" s="80">
        <f t="shared" si="10"/>
        <v>2710815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25" x14ac:dyDescent="0.25">
      <c r="B14" s="81" t="s">
        <v>94</v>
      </c>
      <c r="C14" s="82">
        <f>+' Račun prihoda i rashoda'!F41+' Račun prihoda i rashoda'!F50+' Račun prihoda i rashoda'!F59+' Račun prihoda i rashoda'!F68+' Račun prihoda i rashoda'!F78</f>
        <v>1539137.4700000002</v>
      </c>
      <c r="D14" s="82">
        <f>+' Račun prihoda i rashoda'!G41+' Račun prihoda i rashoda'!G50+' Račun prihoda i rashoda'!G59+' Račun prihoda i rashoda'!G68+' Račun prihoda i rashoda'!G78</f>
        <v>204278.64755458222</v>
      </c>
      <c r="E14" s="82">
        <f>+' Račun prihoda i rashoda'!H41+' Račun prihoda i rashoda'!H50+' Račun prihoda i rashoda'!H59+' Račun prihoda i rashoda'!H68+' Račun prihoda i rashoda'!H78</f>
        <v>1963400</v>
      </c>
      <c r="F14" s="82">
        <f>+' Račun prihoda i rashoda'!I41+' Račun prihoda i rashoda'!I50+' Račun prihoda i rashoda'!I59+' Račun prihoda i rashoda'!I68+' Račun prihoda i rashoda'!I78</f>
        <v>260587.9620412768</v>
      </c>
      <c r="G14" s="82">
        <f>+' Račun prihoda i rashoda'!J41+' Račun prihoda i rashoda'!J50+' Račun prihoda i rashoda'!J59+' Račun prihoda i rashoda'!J68+' Račun prihoda i rashoda'!J78</f>
        <v>2104000</v>
      </c>
      <c r="H14" s="82">
        <f>+' Račun prihoda i rashoda'!K41+' Račun prihoda i rashoda'!K50+' Račun prihoda i rashoda'!K59+' Račun prihoda i rashoda'!K68+' Račun prihoda i rashoda'!K78</f>
        <v>279249</v>
      </c>
      <c r="I14" s="82">
        <f>+' Račun prihoda i rashoda'!L41+' Račun prihoda i rashoda'!L50+' Račun prihoda i rashoda'!L59+' Račun prihoda i rashoda'!L68+' Račun prihoda i rashoda'!L78</f>
        <v>2104000</v>
      </c>
      <c r="J14" s="82">
        <f>+' Račun prihoda i rashoda'!M41+' Račun prihoda i rashoda'!M50+' Račun prihoda i rashoda'!M59+' Račun prihoda i rashoda'!M68+' Račun prihoda i rashoda'!M78</f>
        <v>279249</v>
      </c>
      <c r="K14" s="82">
        <f>+' Račun prihoda i rashoda'!N41+' Račun prihoda i rashoda'!N50+' Račun prihoda i rashoda'!N59+' Račun prihoda i rashoda'!N68+' Račun prihoda i rashoda'!N78</f>
        <v>2104000</v>
      </c>
      <c r="L14" s="82">
        <f>+' Račun prihoda i rashoda'!O41+' Račun prihoda i rashoda'!O50+' Račun prihoda i rashoda'!O59+' Račun prihoda i rashoda'!O68+' Račun prihoda i rashoda'!O78</f>
        <v>279249</v>
      </c>
    </row>
    <row r="15" spans="2:25" x14ac:dyDescent="0.25">
      <c r="B15" s="81" t="s">
        <v>95</v>
      </c>
      <c r="C15" s="82">
        <f>+' Račun prihoda i rashoda'!F42+' Račun prihoda i rashoda'!F51+' Račun prihoda i rashoda'!F60+' Račun prihoda i rashoda'!F69+' Račun prihoda i rashoda'!F79</f>
        <v>1232400</v>
      </c>
      <c r="D15" s="82">
        <f>+' Račun prihoda i rashoda'!G42+' Račun prihoda i rashoda'!G51+' Račun prihoda i rashoda'!G60+' Račun prihoda i rashoda'!G69+' Račun prihoda i rashoda'!G79</f>
        <v>163567.58909018515</v>
      </c>
      <c r="E15" s="82">
        <f>+' Račun prihoda i rashoda'!H42+' Račun prihoda i rashoda'!H51+' Račun prihoda i rashoda'!H60+' Račun prihoda i rashoda'!H69+' Račun prihoda i rashoda'!H79</f>
        <v>1300000</v>
      </c>
      <c r="F15" s="82">
        <f>+' Račun prihoda i rashoda'!I42+' Račun prihoda i rashoda'!I51+' Račun prihoda i rashoda'!I60+' Račun prihoda i rashoda'!I69+' Račun prihoda i rashoda'!I79</f>
        <v>172539.6509390139</v>
      </c>
      <c r="G15" s="82">
        <f>+' Račun prihoda i rashoda'!J42+' Račun prihoda i rashoda'!J51+' Račun prihoda i rashoda'!J60+' Račun prihoda i rashoda'!J69+' Račun prihoda i rashoda'!J79</f>
        <v>1250000</v>
      </c>
      <c r="H15" s="82">
        <f>+' Račun prihoda i rashoda'!K42+' Račun prihoda i rashoda'!K51+' Račun prihoda i rashoda'!K60+' Račun prihoda i rashoda'!K69+' Račun prihoda i rashoda'!K79</f>
        <v>166034</v>
      </c>
      <c r="I15" s="82">
        <f>+' Račun prihoda i rashoda'!L42+' Račun prihoda i rashoda'!L51+' Račun prihoda i rashoda'!L60+' Račun prihoda i rashoda'!L69+' Račun prihoda i rashoda'!L79</f>
        <v>1250000</v>
      </c>
      <c r="J15" s="82">
        <f>+' Račun prihoda i rashoda'!M42+' Račun prihoda i rashoda'!M51+' Račun prihoda i rashoda'!M60+' Račun prihoda i rashoda'!M69+' Račun prihoda i rashoda'!M79</f>
        <v>166034</v>
      </c>
      <c r="K15" s="82">
        <f>+' Račun prihoda i rashoda'!N42+' Račun prihoda i rashoda'!N51+' Račun prihoda i rashoda'!N60+' Račun prihoda i rashoda'!N69+' Račun prihoda i rashoda'!N79</f>
        <v>1250000</v>
      </c>
      <c r="L15" s="82">
        <f>+' Račun prihoda i rashoda'!O42+' Račun prihoda i rashoda'!O51+' Račun prihoda i rashoda'!O60+' Račun prihoda i rashoda'!O69+' Račun prihoda i rashoda'!O79</f>
        <v>166034</v>
      </c>
    </row>
    <row r="16" spans="2:25" x14ac:dyDescent="0.25">
      <c r="B16" s="81" t="s">
        <v>96</v>
      </c>
      <c r="C16" s="82">
        <f>+' Račun prihoda i rashoda'!F43+' Račun prihoda i rashoda'!F52+' Račun prihoda i rashoda'!F61+' Račun prihoda i rashoda'!F70+' Račun prihoda i rashoda'!F80</f>
        <v>0</v>
      </c>
      <c r="D16" s="82">
        <f>+' Račun prihoda i rashoda'!G43+' Račun prihoda i rashoda'!G52+' Račun prihoda i rashoda'!G61+' Račun prihoda i rashoda'!G70+' Račun prihoda i rashoda'!G80</f>
        <v>0</v>
      </c>
      <c r="E16" s="82">
        <f>+' Račun prihoda i rashoda'!H43+' Račun prihoda i rashoda'!H52+' Račun prihoda i rashoda'!H61+' Račun prihoda i rashoda'!H70+' Račun prihoda i rashoda'!H80</f>
        <v>19000</v>
      </c>
      <c r="F16" s="82">
        <f>+' Račun prihoda i rashoda'!I43+' Račun prihoda i rashoda'!I52+' Račun prihoda i rashoda'!I61+' Račun prihoda i rashoda'!I70+' Račun prihoda i rashoda'!I80</f>
        <v>2521.7333598778951</v>
      </c>
      <c r="G16" s="82">
        <f>+' Račun prihoda i rashoda'!J43+' Račun prihoda i rashoda'!J52+' Račun prihoda i rashoda'!J61+' Račun prihoda i rashoda'!J70+' Račun prihoda i rashoda'!J80</f>
        <v>17000</v>
      </c>
      <c r="H16" s="82">
        <f>+' Račun prihoda i rashoda'!K43+' Račun prihoda i rashoda'!K52+' Račun prihoda i rashoda'!K61+' Račun prihoda i rashoda'!K70+' Račun prihoda i rashoda'!K80</f>
        <v>2522</v>
      </c>
      <c r="I16" s="82">
        <f>+' Račun prihoda i rashoda'!L43+' Račun prihoda i rashoda'!L52+' Račun prihoda i rashoda'!L61+' Račun prihoda i rashoda'!L70+' Račun prihoda i rashoda'!L80</f>
        <v>17000</v>
      </c>
      <c r="J16" s="82">
        <f>+' Račun prihoda i rashoda'!M43+' Račun prihoda i rashoda'!M52+' Račun prihoda i rashoda'!M61+' Račun prihoda i rashoda'!M70+' Račun prihoda i rashoda'!M80</f>
        <v>2522</v>
      </c>
      <c r="K16" s="82">
        <f>+' Račun prihoda i rashoda'!N43+' Račun prihoda i rashoda'!N52+' Račun prihoda i rashoda'!N61+' Račun prihoda i rashoda'!N70+' Račun prihoda i rashoda'!N80</f>
        <v>17000</v>
      </c>
      <c r="L16" s="82">
        <f>+' Račun prihoda i rashoda'!O43+' Račun prihoda i rashoda'!O52+' Račun prihoda i rashoda'!O61+' Račun prihoda i rashoda'!O70+' Račun prihoda i rashoda'!O80</f>
        <v>2522</v>
      </c>
    </row>
    <row r="17" spans="2:25" x14ac:dyDescent="0.25">
      <c r="B17" s="81" t="s">
        <v>97</v>
      </c>
      <c r="C17" s="82">
        <f>+' Račun prihoda i rashoda'!F44+' Račun prihoda i rashoda'!F53+' Račun prihoda i rashoda'!F62+' Račun prihoda i rashoda'!F71+' Račun prihoda i rashoda'!F81</f>
        <v>567083.29</v>
      </c>
      <c r="D17" s="82">
        <f>+' Račun prihoda i rashoda'!G44+' Račun prihoda i rashoda'!G53+' Račun prihoda i rashoda'!G62+' Račun prihoda i rashoda'!G71+' Račun prihoda i rashoda'!G81</f>
        <v>75264.88685380583</v>
      </c>
      <c r="E17" s="82">
        <f>+' Račun prihoda i rashoda'!H44+' Račun prihoda i rashoda'!H53+' Račun prihoda i rashoda'!H62+' Račun prihoda i rashoda'!H71+' Račun prihoda i rashoda'!H81</f>
        <v>579700</v>
      </c>
      <c r="F17" s="82">
        <f>+' Račun prihoda i rashoda'!I44+' Račun prihoda i rashoda'!I53+' Račun prihoda i rashoda'!I62+' Račun prihoda i rashoda'!I71+' Račun prihoda i rashoda'!I81</f>
        <v>76939.412037958711</v>
      </c>
      <c r="G17" s="82">
        <f>+' Račun prihoda i rashoda'!J44+' Račun prihoda i rashoda'!J53+' Račun prihoda i rashoda'!J62+' Račun prihoda i rashoda'!J71+' Račun prihoda i rashoda'!J81</f>
        <v>637000</v>
      </c>
      <c r="H17" s="82">
        <f>+' Račun prihoda i rashoda'!K44+' Račun prihoda i rashoda'!K53+' Račun prihoda i rashoda'!K62+' Račun prihoda i rashoda'!K71+' Račun prihoda i rashoda'!K81</f>
        <v>86801</v>
      </c>
      <c r="I17" s="82">
        <f>+' Račun prihoda i rashoda'!L44+' Račun prihoda i rashoda'!L53+' Račun prihoda i rashoda'!L62+' Račun prihoda i rashoda'!L71+' Račun prihoda i rashoda'!L81</f>
        <v>637000</v>
      </c>
      <c r="J17" s="82">
        <f>+' Račun prihoda i rashoda'!M44+' Račun prihoda i rashoda'!M53+' Račun prihoda i rashoda'!M62+' Račun prihoda i rashoda'!M71+' Račun prihoda i rashoda'!M81</f>
        <v>86801</v>
      </c>
      <c r="K17" s="82">
        <f>+' Račun prihoda i rashoda'!N44+' Račun prihoda i rashoda'!N53+' Račun prihoda i rashoda'!N62+' Račun prihoda i rashoda'!N71+' Račun prihoda i rashoda'!N81</f>
        <v>637000</v>
      </c>
      <c r="L17" s="82">
        <f>+' Račun prihoda i rashoda'!O44+' Račun prihoda i rashoda'!O53+' Račun prihoda i rashoda'!O62+' Račun prihoda i rashoda'!O71+' Račun prihoda i rashoda'!O81</f>
        <v>86801</v>
      </c>
    </row>
    <row r="18" spans="2:25" x14ac:dyDescent="0.25">
      <c r="B18" s="81" t="s">
        <v>98</v>
      </c>
      <c r="C18" s="82">
        <f>+' Račun prihoda i rashoda'!F45+' Račun prihoda i rashoda'!F54+' Račun prihoda i rashoda'!F63+' Račun prihoda i rashoda'!F72+' Račun prihoda i rashoda'!F82</f>
        <v>12933351.310000001</v>
      </c>
      <c r="D18" s="82">
        <f>+' Račun prihoda i rashoda'!G45+' Račun prihoda i rashoda'!G54+' Račun prihoda i rashoda'!G63+' Račun prihoda i rashoda'!G72+' Račun prihoda i rashoda'!G82</f>
        <v>1716550.7080761828</v>
      </c>
      <c r="E18" s="82">
        <f>+' Račun prihoda i rashoda'!H45+' Račun prihoda i rashoda'!H54+' Račun prihoda i rashoda'!H63+' Račun prihoda i rashoda'!H72+' Račun prihoda i rashoda'!H82</f>
        <v>14612900</v>
      </c>
      <c r="F18" s="82">
        <f>+' Račun prihoda i rashoda'!I45+' Račun prihoda i rashoda'!I54+' Račun prihoda i rashoda'!I63+' Račun prihoda i rashoda'!I72+' Račun prihoda i rashoda'!I82</f>
        <v>1939465.1270820892</v>
      </c>
      <c r="G18" s="82">
        <f>+' Račun prihoda i rashoda'!J45+' Račun prihoda i rashoda'!J54+' Račun prihoda i rashoda'!J63+' Račun prihoda i rashoda'!J72+' Račun prihoda i rashoda'!J82</f>
        <v>15299130</v>
      </c>
      <c r="H18" s="82">
        <f>+' Račun prihoda i rashoda'!K45+' Račun prihoda i rashoda'!K54+' Račun prihoda i rashoda'!K63+' Račun prihoda i rashoda'!K72+' Račun prihoda i rashoda'!K82</f>
        <v>2030544</v>
      </c>
      <c r="I18" s="82">
        <f>+' Račun prihoda i rashoda'!L45+' Račun prihoda i rashoda'!L54+' Račun prihoda i rashoda'!L63+' Račun prihoda i rashoda'!L72+' Račun prihoda i rashoda'!L82</f>
        <v>15299130</v>
      </c>
      <c r="J18" s="82">
        <f>+' Račun prihoda i rashoda'!M45+' Račun prihoda i rashoda'!M54+' Račun prihoda i rashoda'!M63+' Račun prihoda i rashoda'!M72+' Račun prihoda i rashoda'!M82</f>
        <v>2030544</v>
      </c>
      <c r="K18" s="82">
        <f>+' Račun prihoda i rashoda'!N45+' Račun prihoda i rashoda'!N54+' Račun prihoda i rashoda'!N63+' Račun prihoda i rashoda'!N72+' Račun prihoda i rashoda'!N82</f>
        <v>15299130</v>
      </c>
      <c r="L18" s="82">
        <f>+' Račun prihoda i rashoda'!O45+' Račun prihoda i rashoda'!O54+' Račun prihoda i rashoda'!O63+' Račun prihoda i rashoda'!O72+' Račun prihoda i rashoda'!O82</f>
        <v>2030544</v>
      </c>
    </row>
    <row r="19" spans="2:25" x14ac:dyDescent="0.25">
      <c r="B19" s="81" t="s">
        <v>100</v>
      </c>
      <c r="C19" s="82">
        <f>+' Račun prihoda i rashoda'!F46+' Račun prihoda i rashoda'!F55+' Račun prihoda i rashoda'!F64+' Račun prihoda i rashoda'!F73+' Račun prihoda i rashoda'!F83</f>
        <v>1028215.3999999999</v>
      </c>
      <c r="D19" s="82">
        <f>+' Račun prihoda i rashoda'!G46+' Račun prihoda i rashoda'!G55+' Račun prihoda i rashoda'!G64+' Račun prihoda i rashoda'!G73+' Račun prihoda i rashoda'!G83</f>
        <v>136467.63554316809</v>
      </c>
      <c r="E19" s="82">
        <f>+' Račun prihoda i rashoda'!H46+' Račun prihoda i rashoda'!H55+' Račun prihoda i rashoda'!H64+' Račun prihoda i rashoda'!H73+' Račun prihoda i rashoda'!H83</f>
        <v>1162400</v>
      </c>
      <c r="F19" s="82">
        <f>+' Račun prihoda i rashoda'!I46+' Račun prihoda i rashoda'!I55+' Račun prihoda i rashoda'!I64+' Račun prihoda i rashoda'!I73+' Račun prihoda i rashoda'!I83</f>
        <v>154276.99250116129</v>
      </c>
      <c r="G19" s="82">
        <f>+' Račun prihoda i rashoda'!J46+' Račun prihoda i rashoda'!J55+' Račun prihoda i rashoda'!J64+' Račun prihoda i rashoda'!J73+' Račun prihoda i rashoda'!J83</f>
        <v>1093000</v>
      </c>
      <c r="H19" s="82">
        <f>+' Račun prihoda i rashoda'!K46+' Račun prihoda i rashoda'!K55+' Račun prihoda i rashoda'!K64+' Račun prihoda i rashoda'!K73+' Račun prihoda i rashoda'!K83</f>
        <v>145068</v>
      </c>
      <c r="I19" s="82">
        <f>+' Račun prihoda i rashoda'!L46+' Račun prihoda i rashoda'!L55+' Račun prihoda i rashoda'!L64+' Račun prihoda i rashoda'!L73+' Račun prihoda i rashoda'!L83</f>
        <v>1093000</v>
      </c>
      <c r="J19" s="82">
        <f>+' Račun prihoda i rashoda'!M46+' Račun prihoda i rashoda'!M55+' Račun prihoda i rashoda'!M64+' Račun prihoda i rashoda'!M73+' Račun prihoda i rashoda'!M83</f>
        <v>145068</v>
      </c>
      <c r="K19" s="82">
        <f>+' Račun prihoda i rashoda'!N46+' Račun prihoda i rashoda'!N55+' Račun prihoda i rashoda'!N64+' Račun prihoda i rashoda'!N73+' Račun prihoda i rashoda'!N83</f>
        <v>1093000</v>
      </c>
      <c r="L19" s="82">
        <f>+' Račun prihoda i rashoda'!O46+' Račun prihoda i rashoda'!O55+' Račun prihoda i rashoda'!O64+' Račun prihoda i rashoda'!O73+' Račun prihoda i rashoda'!O83</f>
        <v>145068</v>
      </c>
    </row>
    <row r="20" spans="2:25" x14ac:dyDescent="0.25">
      <c r="B20" s="81" t="s">
        <v>99</v>
      </c>
      <c r="C20" s="82">
        <f>+' Račun prihoda i rashoda'!F47+' Račun prihoda i rashoda'!F56+' Račun prihoda i rashoda'!F65+' Račun prihoda i rashoda'!F74+' Račun prihoda i rashoda'!F84</f>
        <v>11486.22</v>
      </c>
      <c r="D20" s="82">
        <f>+' Račun prihoda i rashoda'!G47+' Račun prihoda i rashoda'!G56+' Račun prihoda i rashoda'!G65+' Račun prihoda i rashoda'!G74+' Račun prihoda i rashoda'!G84</f>
        <v>1524.4833764682458</v>
      </c>
      <c r="E20" s="82">
        <f>+' Račun prihoda i rashoda'!H47+' Račun prihoda i rashoda'!H56+' Račun prihoda i rashoda'!H65+' Račun prihoda i rashoda'!H74+' Račun prihoda i rashoda'!H84</f>
        <v>4600</v>
      </c>
      <c r="F20" s="82">
        <f>+' Račun prihoda i rashoda'!I47+' Račun prihoda i rashoda'!I56+' Račun prihoda i rashoda'!I65+' Račun prihoda i rashoda'!I74+' Račun prihoda i rashoda'!I84</f>
        <v>610.52491870727977</v>
      </c>
      <c r="G20" s="82">
        <f>+' Račun prihoda i rashoda'!J47+' Račun prihoda i rashoda'!J56+' Račun prihoda i rashoda'!J65+' Račun prihoda i rashoda'!J74+' Račun prihoda i rashoda'!J84</f>
        <v>4500</v>
      </c>
      <c r="H20" s="82">
        <f>+' Račun prihoda i rashoda'!K47+' Račun prihoda i rashoda'!K56+' Račun prihoda i rashoda'!K65+' Račun prihoda i rashoda'!K74+' Račun prihoda i rashoda'!K84</f>
        <v>597</v>
      </c>
      <c r="I20" s="82">
        <f>+' Račun prihoda i rashoda'!L47+' Račun prihoda i rashoda'!L56+' Račun prihoda i rashoda'!L65+' Račun prihoda i rashoda'!L74+' Račun prihoda i rashoda'!L84</f>
        <v>4500</v>
      </c>
      <c r="J20" s="82">
        <f>+' Račun prihoda i rashoda'!M47+' Račun prihoda i rashoda'!M56+' Račun prihoda i rashoda'!M65+' Račun prihoda i rashoda'!M74+' Račun prihoda i rashoda'!M84</f>
        <v>597</v>
      </c>
      <c r="K20" s="82">
        <f>+' Račun prihoda i rashoda'!N47+' Račun prihoda i rashoda'!N56+' Račun prihoda i rashoda'!N65+' Račun prihoda i rashoda'!N74+' Račun prihoda i rashoda'!N84</f>
        <v>4500</v>
      </c>
      <c r="L20" s="82">
        <f>+' Račun prihoda i rashoda'!O47+' Račun prihoda i rashoda'!O56+' Račun prihoda i rashoda'!O65+' Račun prihoda i rashoda'!O74+' Račun prihoda i rashoda'!O84</f>
        <v>597</v>
      </c>
    </row>
    <row r="21" spans="2:25" x14ac:dyDescent="0.25">
      <c r="B21" s="81" t="s">
        <v>101</v>
      </c>
      <c r="C21" s="82">
        <f>+' Račun prihoda i rashoda'!F48+' Račun prihoda i rashoda'!F57+' Račun prihoda i rashoda'!F66+' Račun prihoda i rashoda'!F75+' Račun prihoda i rashoda'!F85</f>
        <v>157158.79999999999</v>
      </c>
      <c r="D21" s="82">
        <f>+' Račun prihoda i rashoda'!G48+' Račun prihoda i rashoda'!G57+' Račun prihoda i rashoda'!G66+' Račun prihoda i rashoda'!G75+' Račun prihoda i rashoda'!G85</f>
        <v>20858.557303072532</v>
      </c>
      <c r="E21" s="82">
        <f>+' Račun prihoda i rashoda'!H48+' Račun prihoda i rashoda'!H57+' Račun prihoda i rashoda'!H66+' Račun prihoda i rashoda'!H75+' Račun prihoda i rashoda'!H85</f>
        <v>28200</v>
      </c>
      <c r="F21" s="82">
        <f>+' Račun prihoda i rashoda'!I48+' Račun prihoda i rashoda'!I57+' Račun prihoda i rashoda'!I66+' Račun prihoda i rashoda'!I75+' Račun prihoda i rashoda'!I85</f>
        <v>3742.783197292455</v>
      </c>
      <c r="G21" s="82">
        <f>+' Račun prihoda i rashoda'!J48+' Račun prihoda i rashoda'!J57+' Račun prihoda i rashoda'!J66+' Račun prihoda i rashoda'!J75+' Račun prihoda i rashoda'!J85</f>
        <v>0</v>
      </c>
      <c r="H21" s="82">
        <f>+' Račun prihoda i rashoda'!K48+' Račun prihoda i rashoda'!K57+' Račun prihoda i rashoda'!K66+' Račun prihoda i rashoda'!K75+' Račun prihoda i rashoda'!K85</f>
        <v>0</v>
      </c>
      <c r="I21" s="82">
        <f>+' Račun prihoda i rashoda'!L48+' Račun prihoda i rashoda'!L57+' Račun prihoda i rashoda'!L66+' Račun prihoda i rashoda'!L75+' Račun prihoda i rashoda'!L85</f>
        <v>0</v>
      </c>
      <c r="J21" s="82">
        <f>+' Račun prihoda i rashoda'!M48+' Račun prihoda i rashoda'!M57+' Račun prihoda i rashoda'!M66+' Račun prihoda i rashoda'!M75+' Račun prihoda i rashoda'!M85</f>
        <v>0</v>
      </c>
      <c r="K21" s="82">
        <f>+' Račun prihoda i rashoda'!N48+' Račun prihoda i rashoda'!N57+' Račun prihoda i rashoda'!N66+' Račun prihoda i rashoda'!N75+' Račun prihoda i rashoda'!N85</f>
        <v>0</v>
      </c>
      <c r="L21" s="82">
        <f>+' Račun prihoda i rashoda'!O48+' Račun prihoda i rashoda'!O57+' Račun prihoda i rashoda'!O66+' Račun prihoda i rashoda'!O75+' Račun prihoda i rashoda'!O85</f>
        <v>0</v>
      </c>
    </row>
    <row r="22" spans="2:25" s="66" customFormat="1" x14ac:dyDescent="0.25">
      <c r="B22" s="83" t="s">
        <v>109</v>
      </c>
      <c r="C22" s="80">
        <f t="shared" ref="C22:C30" si="11">+C4-C13</f>
        <v>28117.410000000149</v>
      </c>
      <c r="D22" s="80">
        <f t="shared" ref="D22:L22" si="12">+D4-D13</f>
        <v>3731.8216205458157</v>
      </c>
      <c r="E22" s="80">
        <f t="shared" si="12"/>
        <v>0</v>
      </c>
      <c r="F22" s="80">
        <f t="shared" si="12"/>
        <v>0</v>
      </c>
      <c r="G22" s="80">
        <f t="shared" si="12"/>
        <v>0</v>
      </c>
      <c r="H22" s="80">
        <f t="shared" si="12"/>
        <v>0</v>
      </c>
      <c r="I22" s="80">
        <f t="shared" si="12"/>
        <v>0</v>
      </c>
      <c r="J22" s="80">
        <f t="shared" si="12"/>
        <v>0</v>
      </c>
      <c r="K22" s="80">
        <f t="shared" si="12"/>
        <v>0</v>
      </c>
      <c r="L22" s="80">
        <f t="shared" si="12"/>
        <v>0</v>
      </c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2:25" x14ac:dyDescent="0.25">
      <c r="B23" s="81" t="s">
        <v>94</v>
      </c>
      <c r="C23" s="82">
        <f t="shared" si="11"/>
        <v>0</v>
      </c>
      <c r="D23" s="82">
        <f t="shared" ref="D23:L23" si="13">+D5-D14</f>
        <v>0</v>
      </c>
      <c r="E23" s="82">
        <f t="shared" si="13"/>
        <v>0</v>
      </c>
      <c r="F23" s="82">
        <f t="shared" si="13"/>
        <v>0</v>
      </c>
      <c r="G23" s="82">
        <f t="shared" si="13"/>
        <v>0</v>
      </c>
      <c r="H23" s="82">
        <f t="shared" si="13"/>
        <v>0</v>
      </c>
      <c r="I23" s="82">
        <f t="shared" si="13"/>
        <v>0</v>
      </c>
      <c r="J23" s="82">
        <f t="shared" si="13"/>
        <v>0</v>
      </c>
      <c r="K23" s="82">
        <f t="shared" si="13"/>
        <v>0</v>
      </c>
      <c r="L23" s="82">
        <f t="shared" si="13"/>
        <v>0</v>
      </c>
    </row>
    <row r="24" spans="2:25" x14ac:dyDescent="0.25">
      <c r="B24" s="81" t="s">
        <v>95</v>
      </c>
      <c r="C24" s="82">
        <f t="shared" si="11"/>
        <v>0</v>
      </c>
      <c r="D24" s="82">
        <f t="shared" ref="D24:L24" si="14">+D6-D15</f>
        <v>0</v>
      </c>
      <c r="E24" s="82">
        <f t="shared" si="14"/>
        <v>0</v>
      </c>
      <c r="F24" s="82">
        <f t="shared" si="14"/>
        <v>0</v>
      </c>
      <c r="G24" s="82">
        <f t="shared" si="14"/>
        <v>0</v>
      </c>
      <c r="H24" s="82">
        <f t="shared" si="14"/>
        <v>0</v>
      </c>
      <c r="I24" s="82">
        <f t="shared" si="14"/>
        <v>0</v>
      </c>
      <c r="J24" s="82">
        <f t="shared" si="14"/>
        <v>0</v>
      </c>
      <c r="K24" s="82">
        <f t="shared" si="14"/>
        <v>0</v>
      </c>
      <c r="L24" s="82">
        <f t="shared" si="14"/>
        <v>0</v>
      </c>
    </row>
    <row r="25" spans="2:25" x14ac:dyDescent="0.25">
      <c r="B25" s="81" t="s">
        <v>96</v>
      </c>
      <c r="C25" s="82">
        <f t="shared" si="11"/>
        <v>0</v>
      </c>
      <c r="D25" s="82">
        <f t="shared" ref="D25:L25" si="15">+D7-D16</f>
        <v>0</v>
      </c>
      <c r="E25" s="82">
        <f t="shared" si="15"/>
        <v>0</v>
      </c>
      <c r="F25" s="82">
        <f t="shared" si="15"/>
        <v>0</v>
      </c>
      <c r="G25" s="82">
        <f t="shared" si="15"/>
        <v>0</v>
      </c>
      <c r="H25" s="82">
        <f t="shared" si="15"/>
        <v>0</v>
      </c>
      <c r="I25" s="82">
        <f t="shared" si="15"/>
        <v>0</v>
      </c>
      <c r="J25" s="82">
        <f t="shared" si="15"/>
        <v>0</v>
      </c>
      <c r="K25" s="82">
        <f t="shared" si="15"/>
        <v>0</v>
      </c>
      <c r="L25" s="82">
        <f t="shared" si="15"/>
        <v>0</v>
      </c>
    </row>
    <row r="26" spans="2:25" x14ac:dyDescent="0.25">
      <c r="B26" s="81" t="s">
        <v>97</v>
      </c>
      <c r="C26" s="82">
        <f t="shared" si="11"/>
        <v>0</v>
      </c>
      <c r="D26" s="82">
        <f t="shared" ref="D26:L26" si="16">+D8-D17</f>
        <v>0</v>
      </c>
      <c r="E26" s="82">
        <f t="shared" si="16"/>
        <v>0</v>
      </c>
      <c r="F26" s="82">
        <f t="shared" si="16"/>
        <v>0</v>
      </c>
      <c r="G26" s="82">
        <f t="shared" si="16"/>
        <v>0</v>
      </c>
      <c r="H26" s="82">
        <f t="shared" si="16"/>
        <v>0</v>
      </c>
      <c r="I26" s="82">
        <f t="shared" si="16"/>
        <v>0</v>
      </c>
      <c r="J26" s="82">
        <f t="shared" si="16"/>
        <v>0</v>
      </c>
      <c r="K26" s="82">
        <f t="shared" si="16"/>
        <v>0</v>
      </c>
      <c r="L26" s="82">
        <f t="shared" si="16"/>
        <v>0</v>
      </c>
    </row>
    <row r="27" spans="2:25" x14ac:dyDescent="0.25">
      <c r="B27" s="81" t="s">
        <v>98</v>
      </c>
      <c r="C27" s="82">
        <f t="shared" si="11"/>
        <v>117.41000000014901</v>
      </c>
      <c r="D27" s="82">
        <f t="shared" ref="D27:L27" si="17">+D9-D18</f>
        <v>15.582984936190769</v>
      </c>
      <c r="E27" s="82">
        <f t="shared" si="17"/>
        <v>0</v>
      </c>
      <c r="F27" s="82">
        <f t="shared" si="17"/>
        <v>0</v>
      </c>
      <c r="G27" s="82">
        <f t="shared" si="17"/>
        <v>0</v>
      </c>
      <c r="H27" s="82">
        <f t="shared" si="17"/>
        <v>0</v>
      </c>
      <c r="I27" s="82">
        <f t="shared" si="17"/>
        <v>0</v>
      </c>
      <c r="J27" s="82">
        <f>+J9-J18</f>
        <v>0</v>
      </c>
      <c r="K27" s="82">
        <f t="shared" si="17"/>
        <v>0</v>
      </c>
      <c r="L27" s="82">
        <f t="shared" si="17"/>
        <v>0</v>
      </c>
    </row>
    <row r="28" spans="2:25" x14ac:dyDescent="0.25">
      <c r="B28" s="81" t="s">
        <v>100</v>
      </c>
      <c r="C28" s="82">
        <f t="shared" si="11"/>
        <v>28000</v>
      </c>
      <c r="D28" s="82">
        <f t="shared" ref="D28:L28" si="18">+D10-D19</f>
        <v>3716.2386356095376</v>
      </c>
      <c r="E28" s="82">
        <f t="shared" si="18"/>
        <v>0</v>
      </c>
      <c r="F28" s="82">
        <f t="shared" si="18"/>
        <v>0</v>
      </c>
      <c r="G28" s="82">
        <f t="shared" si="18"/>
        <v>0</v>
      </c>
      <c r="H28" s="82">
        <f t="shared" si="18"/>
        <v>0</v>
      </c>
      <c r="I28" s="82">
        <f t="shared" si="18"/>
        <v>0</v>
      </c>
      <c r="J28" s="82">
        <f t="shared" si="18"/>
        <v>0</v>
      </c>
      <c r="K28" s="82">
        <f t="shared" si="18"/>
        <v>0</v>
      </c>
      <c r="L28" s="82">
        <f t="shared" si="18"/>
        <v>0</v>
      </c>
    </row>
    <row r="29" spans="2:25" x14ac:dyDescent="0.25">
      <c r="B29" s="81" t="s">
        <v>99</v>
      </c>
      <c r="C29" s="82">
        <f t="shared" si="11"/>
        <v>0</v>
      </c>
      <c r="D29" s="82">
        <f t="shared" ref="D29:L29" si="19">+D11-D20</f>
        <v>0</v>
      </c>
      <c r="E29" s="82">
        <f t="shared" si="19"/>
        <v>0</v>
      </c>
      <c r="F29" s="82">
        <f t="shared" si="19"/>
        <v>0</v>
      </c>
      <c r="G29" s="82">
        <f t="shared" si="19"/>
        <v>0</v>
      </c>
      <c r="H29" s="82">
        <f t="shared" si="19"/>
        <v>0</v>
      </c>
      <c r="I29" s="82">
        <f t="shared" si="19"/>
        <v>0</v>
      </c>
      <c r="J29" s="82">
        <f t="shared" si="19"/>
        <v>0</v>
      </c>
      <c r="K29" s="82">
        <f t="shared" si="19"/>
        <v>0</v>
      </c>
      <c r="L29" s="82">
        <f t="shared" si="19"/>
        <v>0</v>
      </c>
    </row>
    <row r="30" spans="2:25" x14ac:dyDescent="0.25">
      <c r="B30" s="81" t="s">
        <v>101</v>
      </c>
      <c r="C30" s="82">
        <f t="shared" si="11"/>
        <v>0</v>
      </c>
      <c r="D30" s="82">
        <f t="shared" ref="D30:L30" si="20">+D12-D21</f>
        <v>0</v>
      </c>
      <c r="E30" s="82">
        <f t="shared" si="20"/>
        <v>0</v>
      </c>
      <c r="F30" s="82">
        <f t="shared" si="20"/>
        <v>0</v>
      </c>
      <c r="G30" s="82">
        <f t="shared" si="20"/>
        <v>0</v>
      </c>
      <c r="H30" s="82">
        <f t="shared" si="20"/>
        <v>0</v>
      </c>
      <c r="I30" s="82">
        <f t="shared" si="20"/>
        <v>0</v>
      </c>
      <c r="J30" s="82">
        <f t="shared" si="20"/>
        <v>0</v>
      </c>
      <c r="K30" s="82">
        <f t="shared" si="20"/>
        <v>0</v>
      </c>
      <c r="L30" s="82">
        <f t="shared" si="20"/>
        <v>0</v>
      </c>
    </row>
    <row r="31" spans="2:25" x14ac:dyDescent="0.25">
      <c r="B31" s="6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2:25" s="66" customFormat="1" x14ac:dyDescent="0.25">
      <c r="B32" s="84" t="s">
        <v>110</v>
      </c>
      <c r="C32" s="80">
        <f>+'POSEBNI DIO'!F96-KONTROLE!C13</f>
        <v>0</v>
      </c>
      <c r="D32" s="80">
        <f>+'POSEBNI DIO'!G96-KONTROLE!D13</f>
        <v>0</v>
      </c>
      <c r="E32" s="80">
        <f>+'POSEBNI DIO'!H96-KONTROLE!E13</f>
        <v>0</v>
      </c>
      <c r="F32" s="80">
        <f>+'POSEBNI DIO'!I96-KONTROLE!F13</f>
        <v>0</v>
      </c>
      <c r="G32" s="80">
        <f>+'POSEBNI DIO'!J96-KONTROLE!G13</f>
        <v>0</v>
      </c>
      <c r="H32" s="80">
        <f>+'POSEBNI DIO'!K96-KONTROLE!H13</f>
        <v>0</v>
      </c>
      <c r="I32" s="80">
        <f>+'POSEBNI DIO'!L96-KONTROLE!I13</f>
        <v>0</v>
      </c>
      <c r="J32" s="80">
        <f>+'POSEBNI DIO'!M96-KONTROLE!J13</f>
        <v>0</v>
      </c>
      <c r="K32" s="80">
        <f>+'POSEBNI DIO'!N96-KONTROLE!K13</f>
        <v>0</v>
      </c>
      <c r="L32" s="80">
        <f>+'POSEBNI DIO'!O96-KONTROLE!L13</f>
        <v>0</v>
      </c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2:12" x14ac:dyDescent="0.25">
      <c r="B33" s="81" t="s">
        <v>94</v>
      </c>
      <c r="C33" s="82">
        <f>+C14-'POSEBNI DIO'!F88</f>
        <v>0</v>
      </c>
      <c r="D33" s="82">
        <f>+D14-'POSEBNI DIO'!G88</f>
        <v>0</v>
      </c>
      <c r="E33" s="82">
        <f>+E14-'POSEBNI DIO'!H88</f>
        <v>0</v>
      </c>
      <c r="F33" s="82">
        <f>+F14-'POSEBNI DIO'!I88</f>
        <v>0</v>
      </c>
      <c r="G33" s="82">
        <f>+G14-'POSEBNI DIO'!J88</f>
        <v>0</v>
      </c>
      <c r="H33" s="82">
        <f>+H14-'POSEBNI DIO'!K88</f>
        <v>0</v>
      </c>
      <c r="I33" s="82">
        <f>+I14-'POSEBNI DIO'!L88</f>
        <v>0</v>
      </c>
      <c r="J33" s="82">
        <f>+J14-'POSEBNI DIO'!M88</f>
        <v>0</v>
      </c>
      <c r="K33" s="82">
        <f>+K14-'POSEBNI DIO'!N88</f>
        <v>0</v>
      </c>
      <c r="L33" s="82">
        <f>+L14-'POSEBNI DIO'!O88</f>
        <v>0</v>
      </c>
    </row>
    <row r="34" spans="2:12" x14ac:dyDescent="0.25">
      <c r="B34" s="81" t="s">
        <v>95</v>
      </c>
      <c r="C34" s="82">
        <f>+C15-'POSEBNI DIO'!F89</f>
        <v>0</v>
      </c>
      <c r="D34" s="82">
        <f>+D15-'POSEBNI DIO'!G89</f>
        <v>0</v>
      </c>
      <c r="E34" s="82">
        <f>+E15-'POSEBNI DIO'!H89</f>
        <v>0</v>
      </c>
      <c r="F34" s="82">
        <f>+F15-'POSEBNI DIO'!I89</f>
        <v>0</v>
      </c>
      <c r="G34" s="82">
        <f>+G15-'POSEBNI DIO'!J89</f>
        <v>0</v>
      </c>
      <c r="H34" s="82">
        <f>+H15-'POSEBNI DIO'!K89</f>
        <v>0</v>
      </c>
      <c r="I34" s="82">
        <f>+I15-'POSEBNI DIO'!L89</f>
        <v>0</v>
      </c>
      <c r="J34" s="82">
        <f>+J15-'POSEBNI DIO'!M89</f>
        <v>0</v>
      </c>
      <c r="K34" s="82">
        <f>+K15-'POSEBNI DIO'!N89</f>
        <v>0</v>
      </c>
      <c r="L34" s="82">
        <f>+L15-'POSEBNI DIO'!O89</f>
        <v>0</v>
      </c>
    </row>
    <row r="35" spans="2:12" x14ac:dyDescent="0.25">
      <c r="B35" s="81" t="s">
        <v>96</v>
      </c>
      <c r="C35" s="82">
        <f>+C16-'POSEBNI DIO'!F90</f>
        <v>0</v>
      </c>
      <c r="D35" s="82">
        <f>+D16-'POSEBNI DIO'!G90</f>
        <v>0</v>
      </c>
      <c r="E35" s="82">
        <f>+E16-'POSEBNI DIO'!H90</f>
        <v>0</v>
      </c>
      <c r="F35" s="82">
        <f>+F16-'POSEBNI DIO'!I90</f>
        <v>0</v>
      </c>
      <c r="G35" s="82">
        <f>+G16-'POSEBNI DIO'!J90</f>
        <v>0</v>
      </c>
      <c r="H35" s="82">
        <f>+H16-'POSEBNI DIO'!K90</f>
        <v>0</v>
      </c>
      <c r="I35" s="82">
        <f>+I16-'POSEBNI DIO'!L90</f>
        <v>0</v>
      </c>
      <c r="J35" s="82">
        <f>+J16-'POSEBNI DIO'!M90</f>
        <v>0</v>
      </c>
      <c r="K35" s="82">
        <f>+K16-'POSEBNI DIO'!N90</f>
        <v>0</v>
      </c>
      <c r="L35" s="82">
        <f>+L16-'POSEBNI DIO'!O90</f>
        <v>0</v>
      </c>
    </row>
    <row r="36" spans="2:12" x14ac:dyDescent="0.25">
      <c r="B36" s="81" t="s">
        <v>97</v>
      </c>
      <c r="C36" s="82">
        <f>+C17-'POSEBNI DIO'!F91</f>
        <v>0</v>
      </c>
      <c r="D36" s="82">
        <f>+D17-'POSEBNI DIO'!G91</f>
        <v>0</v>
      </c>
      <c r="E36" s="82">
        <f>+E17-'POSEBNI DIO'!H91</f>
        <v>0</v>
      </c>
      <c r="F36" s="82">
        <f>+F17-'POSEBNI DIO'!I91</f>
        <v>0</v>
      </c>
      <c r="G36" s="82">
        <f>+G17-'POSEBNI DIO'!J91</f>
        <v>0</v>
      </c>
      <c r="H36" s="82">
        <f>+H17-'POSEBNI DIO'!K91</f>
        <v>0</v>
      </c>
      <c r="I36" s="82">
        <f>+I17-'POSEBNI DIO'!L91</f>
        <v>0</v>
      </c>
      <c r="J36" s="82">
        <f>+J17-'POSEBNI DIO'!M91</f>
        <v>0</v>
      </c>
      <c r="K36" s="82">
        <f>+K17-'POSEBNI DIO'!N91</f>
        <v>0</v>
      </c>
      <c r="L36" s="82">
        <f>+L17-'POSEBNI DIO'!O91</f>
        <v>0</v>
      </c>
    </row>
    <row r="37" spans="2:12" x14ac:dyDescent="0.25">
      <c r="B37" s="81" t="s">
        <v>98</v>
      </c>
      <c r="C37" s="82">
        <f>+C18-'POSEBNI DIO'!F92</f>
        <v>0</v>
      </c>
      <c r="D37" s="82">
        <f>+D18-'POSEBNI DIO'!G92</f>
        <v>0</v>
      </c>
      <c r="E37" s="82">
        <f>+E18-'POSEBNI DIO'!H92</f>
        <v>0</v>
      </c>
      <c r="F37" s="82">
        <f>+F18-'POSEBNI DIO'!I92</f>
        <v>0</v>
      </c>
      <c r="G37" s="82">
        <f>+G18-'POSEBNI DIO'!J92</f>
        <v>0</v>
      </c>
      <c r="H37" s="82">
        <f>+H18-'POSEBNI DIO'!K92</f>
        <v>0</v>
      </c>
      <c r="I37" s="82">
        <f>+I18-'POSEBNI DIO'!L92</f>
        <v>0</v>
      </c>
      <c r="J37" s="82">
        <f>+J18-'POSEBNI DIO'!M92</f>
        <v>0</v>
      </c>
      <c r="K37" s="82">
        <f>+K18-'POSEBNI DIO'!N92</f>
        <v>0</v>
      </c>
      <c r="L37" s="82">
        <f>+L18-'POSEBNI DIO'!O92</f>
        <v>0</v>
      </c>
    </row>
    <row r="38" spans="2:12" x14ac:dyDescent="0.25">
      <c r="B38" s="81" t="s">
        <v>100</v>
      </c>
      <c r="C38" s="82">
        <f>+C19-'POSEBNI DIO'!F93</f>
        <v>0</v>
      </c>
      <c r="D38" s="82">
        <f>+D19-'POSEBNI DIO'!G93</f>
        <v>0</v>
      </c>
      <c r="E38" s="82">
        <f>+E19-'POSEBNI DIO'!H93</f>
        <v>0</v>
      </c>
      <c r="F38" s="82">
        <f>+F19-'POSEBNI DIO'!I93</f>
        <v>0</v>
      </c>
      <c r="G38" s="82">
        <f>+G19-'POSEBNI DIO'!J93</f>
        <v>0</v>
      </c>
      <c r="H38" s="82">
        <f>+H19-'POSEBNI DIO'!K93</f>
        <v>0</v>
      </c>
      <c r="I38" s="82">
        <f>+I19-'POSEBNI DIO'!L93</f>
        <v>0</v>
      </c>
      <c r="J38" s="82">
        <f>+J19-'POSEBNI DIO'!M93</f>
        <v>0</v>
      </c>
      <c r="K38" s="82">
        <f>+K19-'POSEBNI DIO'!N93</f>
        <v>0</v>
      </c>
      <c r="L38" s="82">
        <f>+L19-'POSEBNI DIO'!O93</f>
        <v>0</v>
      </c>
    </row>
    <row r="39" spans="2:12" x14ac:dyDescent="0.25">
      <c r="B39" s="81" t="s">
        <v>99</v>
      </c>
      <c r="C39" s="82">
        <f>+C20-'POSEBNI DIO'!F94</f>
        <v>0</v>
      </c>
      <c r="D39" s="82">
        <f>+D20-'POSEBNI DIO'!G94</f>
        <v>0</v>
      </c>
      <c r="E39" s="82">
        <f>+E20-'POSEBNI DIO'!H94</f>
        <v>0</v>
      </c>
      <c r="F39" s="82">
        <f>+F20-'POSEBNI DIO'!I94</f>
        <v>0</v>
      </c>
      <c r="G39" s="82">
        <f>+G20-'POSEBNI DIO'!J94</f>
        <v>0</v>
      </c>
      <c r="H39" s="82">
        <f>+H20-'POSEBNI DIO'!K94</f>
        <v>0</v>
      </c>
      <c r="I39" s="82">
        <f>+I20-'POSEBNI DIO'!L94</f>
        <v>0</v>
      </c>
      <c r="J39" s="82">
        <f>+J20-'POSEBNI DIO'!M94</f>
        <v>0</v>
      </c>
      <c r="K39" s="82">
        <f>+K20-'POSEBNI DIO'!N94</f>
        <v>0</v>
      </c>
      <c r="L39" s="82">
        <f>+L20-'POSEBNI DIO'!O94</f>
        <v>0</v>
      </c>
    </row>
    <row r="40" spans="2:12" x14ac:dyDescent="0.25">
      <c r="B40" s="81" t="s">
        <v>101</v>
      </c>
      <c r="C40" s="82">
        <f>+C21-'POSEBNI DIO'!F95</f>
        <v>0</v>
      </c>
      <c r="D40" s="82">
        <f>+D21-'POSEBNI DIO'!G95</f>
        <v>0</v>
      </c>
      <c r="E40" s="82">
        <f>+E21-'POSEBNI DIO'!H95</f>
        <v>0</v>
      </c>
      <c r="F40" s="82">
        <f>+F21-'POSEBNI DIO'!I95</f>
        <v>0</v>
      </c>
      <c r="G40" s="82">
        <f>+G21-'POSEBNI DIO'!J95</f>
        <v>0</v>
      </c>
      <c r="H40" s="82">
        <f>+H21-'POSEBNI DIO'!K95</f>
        <v>0</v>
      </c>
      <c r="I40" s="82">
        <f>+I21-'POSEBNI DIO'!L95</f>
        <v>0</v>
      </c>
      <c r="J40" s="82">
        <f>+J21-'POSEBNI DIO'!M95</f>
        <v>0</v>
      </c>
      <c r="K40" s="82">
        <f>+K21-'POSEBNI DIO'!N95</f>
        <v>0</v>
      </c>
      <c r="L40" s="82">
        <f>+L21-'POSEBNI DIO'!O95</f>
        <v>0</v>
      </c>
    </row>
  </sheetData>
  <mergeCells count="6">
    <mergeCell ref="K2:L2"/>
    <mergeCell ref="B2:B3"/>
    <mergeCell ref="C2:D2"/>
    <mergeCell ref="E2:F2"/>
    <mergeCell ref="G2:H2"/>
    <mergeCell ref="I2:J2"/>
  </mergeCells>
  <conditionalFormatting sqref="C23:L30 C32:L40">
    <cfRule type="cellIs" dxfId="1" priority="3" operator="notEqual">
      <formula>0</formula>
    </cfRule>
  </conditionalFormatting>
  <conditionalFormatting sqref="C22:L22">
    <cfRule type="cellIs" dxfId="0" priority="2" operator="notEqual">
      <formula>0</formula>
    </cfRule>
  </conditionalFormatting>
  <dataValidations count="1">
    <dataValidation type="whole" operator="equal" allowBlank="1" showInputMessage="1" showErrorMessage="1" sqref="C23:L30" xr:uid="{68599125-DFC4-4F55-BEAC-61C385B3523A}">
      <formula1>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Naslovnica</vt:lpstr>
      <vt:lpstr>SAŽETAK</vt:lpstr>
      <vt:lpstr> Račun prihoda i rashoda</vt:lpstr>
      <vt:lpstr>Rashodi prema funkcijskoj kl</vt:lpstr>
      <vt:lpstr>Račun financiranja</vt:lpstr>
      <vt:lpstr>POSEBNI DIO</vt:lpstr>
      <vt:lpstr>KONTROLE</vt:lpstr>
      <vt:lpstr>' Račun prihoda i rashoda'!Print_Area</vt:lpstr>
      <vt:lpstr>Naslovnica!Print_Area</vt:lpstr>
      <vt:lpstr>'POSEBNI DIO'!Print_Area</vt:lpstr>
      <vt:lpstr>' Račun prihoda i rashoda'!Print_Titles</vt:lpstr>
      <vt:lpstr>'POSEBNI DIO'!Print_Titles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Andrijana</cp:lastModifiedBy>
  <cp:lastPrinted>2022-11-04T11:25:46Z</cp:lastPrinted>
  <dcterms:created xsi:type="dcterms:W3CDTF">2022-08-12T12:51:27Z</dcterms:created>
  <dcterms:modified xsi:type="dcterms:W3CDTF">2022-11-04T11:25:57Z</dcterms:modified>
</cp:coreProperties>
</file>